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946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<sst xmlns="http://schemas.openxmlformats.org/spreadsheetml/2006/main" count="150" uniqueCount="65">
  <si>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</si>
  <si>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</si>
  <si>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</si>
  <si>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</si>
  <si>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</si>
  <si>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</si>
  <si>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</si>
  <si>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</si>
  <si>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</si>
  <si>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</si>
  <si>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</si>
  <si>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</si>
  <si>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</si>
  <si>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</si>
  <si>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</si>
  <si>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</si>
  <si>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</si>
  <si>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</si>
  <si>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</si>
  <si>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</si>
  <si>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</si>
  <si>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</si>
  <si>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</si>
  <si>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</si>
  <si>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</si>
  <si>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</si>
  <si>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</si>
  <si>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</si>
  <si>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</si>
  <si>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</si>
  <si>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</si>
  <si>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</si>
  <si>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</si>
  <si>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</si>
  <si>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</si>
  <si>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</si>
  <si>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</si>
  <si>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</si>
  <si>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</si>
  <si>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</si>
  <si>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</si>
  <si>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</si>
  <si>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</si>
  <si>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</si>
  <si>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</si>
  <si>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</si>
  <si>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</si>
  <si>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</si>
  <si>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</si>
  <si>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</si>
  <si>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</si>
  <si>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item2</t>
  </si>
  <si>
    <t>item3</t>
  </si>
  <si>
    <t>Tender Inviting Authority: S. E., IWD, IIT(BHU), Varanasi</t>
  </si>
  <si>
    <r>
      <t xml:space="preserve">RATE In </t>
    </r>
    <r>
      <rPr>
        <b/>
        <u val="single"/>
        <sz val="11"/>
        <rFont val="Arial"/>
        <family val="2"/>
      </rPr>
      <t>Figures</t>
    </r>
    <r>
      <rPr>
        <b/>
        <sz val="11"/>
        <rFont val="Arial"/>
        <family val="2"/>
      </rPr>
      <t xml:space="preserve"> To be entered by the Bidder in
Rs.      P
</t>
    </r>
    <r>
      <rPr>
        <b/>
        <u val="single"/>
        <sz val="11"/>
        <rFont val="Arial"/>
        <family val="2"/>
      </rPr>
      <t>inclusive of Taxes</t>
    </r>
    <r>
      <rPr>
        <b/>
        <sz val="11"/>
        <rFont val="Arial"/>
        <family val="2"/>
      </rPr>
      <t xml:space="preserve">
 </t>
    </r>
  </si>
  <si>
    <r>
      <t>Supply and laying  of 3.5CX150Sqmm  Armoured Aluminium Single Run  Cable  650/1100V grade as per IS 7098(Part 1) 1988 ,PVC insulated and PVC sheathed / XLPE power cable of 1.1 kV grade of following size direct in ground including excavation, sand cushioning, protective covering and refilling the trench etc. as required   to  feed power supply to  feed power supply  from STP CSS   to  Arybhttya Hostel AB  .</t>
    </r>
    <r>
      <rPr>
        <b/>
        <sz val="12"/>
        <rFont val="Arial"/>
        <family val="2"/>
      </rPr>
      <t>Make-Gloster/Polycab/KEI/Grandlay</t>
    </r>
    <r>
      <rPr>
        <sz val="12"/>
        <rFont val="Arial"/>
        <family val="2"/>
      </rPr>
      <t xml:space="preserve">
</t>
    </r>
  </si>
  <si>
    <r>
      <t>Supply and laying  of 3.5CX150Sqmm  Armoured Aluminium Single Run  Cable  650/1100V grade as per IS 7098(Part 1) 1988 ,PVC insulated and PVC sheathed / XLPE power cable of 1.1 kV grade of following size direct in ground including excavation, sand cushioning, protective covering and refilling the trench etc. as required  to  feed power supply to  feed power supply  from STP CSS   to Feeder pilar near  Arybhttya Hoste CD   .Make-Gloster/Polycab/KEI/Grandlay .</t>
    </r>
    <r>
      <rPr>
        <b/>
        <sz val="12"/>
        <rFont val="Arial"/>
        <family val="2"/>
      </rPr>
      <t>Make-Gloster/Polycab/KEI/Grandlay</t>
    </r>
    <r>
      <rPr>
        <sz val="12"/>
        <rFont val="Arial"/>
        <family val="2"/>
      </rPr>
      <t xml:space="preserve">
</t>
    </r>
  </si>
  <si>
    <t>Providing   Cable gland  &amp;  lug  Cable Lugging and  end termination for 3.5CX150 Sqmm  Armoured Aluminium  Cable.</t>
  </si>
  <si>
    <t>Supply &amp; Laying of  80mm Diameter  GI  Pipe  for laying of cable on  crossing of drain and other as per the site requirment</t>
  </si>
  <si>
    <t>Meter</t>
  </si>
  <si>
    <t>Nos.</t>
  </si>
  <si>
    <t xml:space="preserve">Supply and laying  of 3.5CX150Sqmm  Armoured Aluminium Single Run  Cable  650/1100V grade as per IS 7098(Part 1) 1988 ,PVC insulated and PVC sheathed / XLPE power cable of 1.1 kV grade of following size direct in ground including excavation, sand cushioning, protective covering and refilling the trench etc. as required   to  feed power supply to  feed power supply  from STP CSS   to  Arybhttya Hostel AB  .Make-Gloster/Polycab/KEI/Grandlay
</t>
  </si>
  <si>
    <t xml:space="preserve">Supply and laying  of 3.5CX150Sqmm  Armoured Aluminium Single Run  Cable  650/1100V grade as per IS 7098(Part 1) 1988 ,PVC insulated and PVC sheathed / XLPE power cable of 1.1 kV grade of following size direct in ground including excavation, sand cushioning, protective covering and refilling the trench etc. as required  to  feed power supply to  feed power supply  from STP CSS   to Feeder pilar near  Arybhttya Hoste CD   .Make-Gloster/Polycab/KEI/Grandlay .Make-Gloster/Polycab/KEI/Grandlay
</t>
  </si>
  <si>
    <t>Contract No:  IIT(BHU)/IWD/ET-03/2022-23/417 Dated 04.07.2022</t>
  </si>
  <si>
    <t>Name of Work: Supply &amp; Laying of Cable to feed power supply from STP DSS  to  the Aryabhattya Hostel AB &amp; CD IIT(BHU)</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</si>
</sst>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quot;Yes&quot;;&quot;Yes&quot;;&quot;No&quot;"/>
    <numFmt numFmtId="183" formatCode="&quot;True&quot;;&quot;True&quot;;&quot;False&quot;"/>
    <numFmt numFmtId="184" formatCode="&quot;On&quot;;&quot;On&quot;;&quot;Off&quot;"/>
    <numFmt numFmtId="185" formatCode="[$€-2]\ #,##0.00_);[Red]\([$€-2]\ #,##0.00\)"/>
    <numFmt numFmtId="186"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61" fillId="0" borderId="23" xfId="0" applyNumberFormat="1" applyFont="1" applyFill="1" applyBorder="1" applyAlignment="1">
      <alignment horizontal="center" vertical="center" wrapText="1"/>
    </xf>
    <xf numFmtId="0" fontId="61" fillId="0" borderId="23" xfId="0" applyFont="1" applyFill="1" applyBorder="1" applyAlignment="1">
      <alignment vertical="center" wrapText="1"/>
    </xf>
    <xf numFmtId="0" fontId="25" fillId="0" borderId="23"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4"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PageLayoutView="0" workbookViewId="0" topLeftCell="A1">
      <selection activeCell="A6" sqref="A6:BC6"/>
    </sheetView>
  </sheetViews>
  <sheetFormatPr defaultColWidth="9.140625" defaultRowHeight="15"/>
  <cols>
    <col min="1" max="1" width="14.28125" style="1" customWidth="1"/>
    <col min="2" max="2" width="69.00390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hidden="1" customWidth="1"/>
    <col min="15" max="15" width="17.00390625" style="1" hidden="1" customWidth="1"/>
    <col min="16" max="16" width="18.8515625" style="1" hidden="1" customWidth="1"/>
    <col min="17" max="17" width="19.00390625" style="1" hidden="1" customWidth="1"/>
    <col min="18" max="18" width="12.28125" style="1" hidden="1" customWidth="1"/>
    <col min="19" max="19" width="12.8515625" style="1" hidden="1" customWidth="1"/>
    <col min="20" max="20" width="18.140625" style="1" hidden="1" customWidth="1"/>
    <col min="21" max="52" width="0" style="1" hidden="1" customWidth="1"/>
    <col min="53" max="53" width="21.140625" style="1" hidden="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64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63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40</v>
      </c>
      <c r="G11" s="19"/>
      <c r="H11" s="19"/>
      <c r="I11" s="19" t="s">
        <v>19</v>
      </c>
      <c r="J11" s="19" t="s">
        <v>20</v>
      </c>
      <c r="K11" s="19" t="s">
        <v>21</v>
      </c>
      <c r="L11" s="19" t="s">
        <v>22</v>
      </c>
      <c r="M11" s="20" t="s">
        <v>54</v>
      </c>
      <c r="N11" s="19" t="s">
        <v>47</v>
      </c>
      <c r="O11" s="19" t="s">
        <v>46</v>
      </c>
      <c r="P11" s="19" t="s">
        <v>49</v>
      </c>
      <c r="Q11" s="19" t="s">
        <v>50</v>
      </c>
      <c r="R11" s="19" t="s">
        <v>41</v>
      </c>
      <c r="S11" s="19" t="s">
        <v>42</v>
      </c>
      <c r="T11" s="19" t="s">
        <v>43</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hidden="1">
      <c r="A13" s="25">
        <v>0.1</v>
      </c>
      <c r="B13" s="66" t="s">
        <v>48</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0.1</v>
      </c>
      <c r="IB13" s="39" t="s">
        <v>48</v>
      </c>
      <c r="IE13" s="40"/>
      <c r="IF13" s="40" t="s">
        <v>24</v>
      </c>
      <c r="IG13" s="40" t="s">
        <v>25</v>
      </c>
      <c r="IH13" s="40">
        <v>10</v>
      </c>
      <c r="II13" s="40" t="s">
        <v>26</v>
      </c>
    </row>
    <row r="14" spans="1:243" s="39" customFormat="1" ht="114" customHeight="1">
      <c r="A14" s="25">
        <v>1</v>
      </c>
      <c r="B14" s="81" t="s">
        <v>55</v>
      </c>
      <c r="C14" s="64" t="s">
        <v>25</v>
      </c>
      <c r="D14" s="79">
        <v>180</v>
      </c>
      <c r="E14" s="80" t="s">
        <v>59</v>
      </c>
      <c r="F14" s="71">
        <v>1350000</v>
      </c>
      <c r="G14" s="72"/>
      <c r="H14" s="73"/>
      <c r="I14" s="71" t="s">
        <v>28</v>
      </c>
      <c r="J14" s="74">
        <f>IF(I14="Less(-)",-1,1)</f>
        <v>1</v>
      </c>
      <c r="K14" s="72" t="s">
        <v>29</v>
      </c>
      <c r="L14" s="72" t="s">
        <v>4</v>
      </c>
      <c r="M14" s="75"/>
      <c r="N14" s="76"/>
      <c r="O14" s="72">
        <f>(M14*N14%)*D14</f>
        <v>0</v>
      </c>
      <c r="P14" s="67"/>
      <c r="Q14" s="76"/>
      <c r="R14" s="72"/>
      <c r="S14" s="68"/>
      <c r="T14" s="69"/>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7">
        <f>total_amount_ba($B$2,$D$2,D14,F14,J14,K14,M14)*D14</f>
        <v>0</v>
      </c>
      <c r="BB14" s="78">
        <f>BA14+SUM(O14:AZ14)</f>
        <v>0</v>
      </c>
      <c r="BC14" s="38" t="str">
        <f>SpellNumber(L14,BB14)</f>
        <v>INR Zero Only</v>
      </c>
      <c r="IA14" s="39">
        <v>1</v>
      </c>
      <c r="IB14" s="65" t="s">
        <v>61</v>
      </c>
      <c r="IC14" s="39" t="s">
        <v>25</v>
      </c>
      <c r="ID14" s="39">
        <v>180</v>
      </c>
      <c r="IE14" s="40" t="s">
        <v>59</v>
      </c>
      <c r="IF14" s="40" t="s">
        <v>30</v>
      </c>
      <c r="IG14" s="40" t="s">
        <v>25</v>
      </c>
      <c r="IH14" s="40">
        <v>123.223</v>
      </c>
      <c r="II14" s="40" t="s">
        <v>27</v>
      </c>
    </row>
    <row r="15" spans="1:243" s="39" customFormat="1" ht="132.75" customHeight="1">
      <c r="A15" s="25">
        <v>2</v>
      </c>
      <c r="B15" s="81" t="s">
        <v>56</v>
      </c>
      <c r="C15" s="64" t="s">
        <v>51</v>
      </c>
      <c r="D15" s="79">
        <v>260</v>
      </c>
      <c r="E15" s="80" t="s">
        <v>59</v>
      </c>
      <c r="F15" s="71">
        <v>1350000</v>
      </c>
      <c r="G15" s="72"/>
      <c r="H15" s="73"/>
      <c r="I15" s="71" t="s">
        <v>28</v>
      </c>
      <c r="J15" s="74">
        <f>IF(I15="Less(-)",-1,1)</f>
        <v>1</v>
      </c>
      <c r="K15" s="72" t="s">
        <v>29</v>
      </c>
      <c r="L15" s="72" t="s">
        <v>4</v>
      </c>
      <c r="M15" s="75"/>
      <c r="N15" s="76"/>
      <c r="O15" s="72">
        <f>(M15*N15%)*D15</f>
        <v>0</v>
      </c>
      <c r="P15" s="67"/>
      <c r="Q15" s="76"/>
      <c r="R15" s="72"/>
      <c r="S15" s="68"/>
      <c r="T15" s="69"/>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7">
        <f>total_amount_ba($B$2,$D$2,D15,F15,J15,K15,M15)*D15</f>
        <v>0</v>
      </c>
      <c r="BB15" s="78">
        <f>BA15+SUM(O15:AZ15)</f>
        <v>0</v>
      </c>
      <c r="BC15" s="38" t="str">
        <f>SpellNumber(L15,BB15)</f>
        <v>INR Zero Only</v>
      </c>
      <c r="IA15" s="39">
        <v>2</v>
      </c>
      <c r="IB15" s="65" t="s">
        <v>62</v>
      </c>
      <c r="IC15" s="39" t="s">
        <v>51</v>
      </c>
      <c r="ID15" s="39">
        <v>260</v>
      </c>
      <c r="IE15" s="40" t="s">
        <v>59</v>
      </c>
      <c r="IF15" s="40" t="s">
        <v>30</v>
      </c>
      <c r="IG15" s="40" t="s">
        <v>25</v>
      </c>
      <c r="IH15" s="40">
        <v>123.223</v>
      </c>
      <c r="II15" s="40" t="s">
        <v>27</v>
      </c>
    </row>
    <row r="16" spans="1:243" s="39" customFormat="1" ht="48.75" customHeight="1">
      <c r="A16" s="25">
        <v>3</v>
      </c>
      <c r="B16" s="81" t="s">
        <v>57</v>
      </c>
      <c r="C16" s="64" t="s">
        <v>52</v>
      </c>
      <c r="D16" s="79">
        <v>4</v>
      </c>
      <c r="E16" s="80" t="s">
        <v>60</v>
      </c>
      <c r="F16" s="71">
        <v>1350000</v>
      </c>
      <c r="G16" s="72"/>
      <c r="H16" s="73"/>
      <c r="I16" s="71" t="s">
        <v>28</v>
      </c>
      <c r="J16" s="74">
        <f>IF(I16="Less(-)",-1,1)</f>
        <v>1</v>
      </c>
      <c r="K16" s="72" t="s">
        <v>29</v>
      </c>
      <c r="L16" s="72" t="s">
        <v>4</v>
      </c>
      <c r="M16" s="75"/>
      <c r="N16" s="76"/>
      <c r="O16" s="72">
        <f>(M16*N16%)*D16</f>
        <v>0</v>
      </c>
      <c r="P16" s="67"/>
      <c r="Q16" s="76"/>
      <c r="R16" s="72"/>
      <c r="S16" s="68"/>
      <c r="T16" s="69"/>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7">
        <f>total_amount_ba($B$2,$D$2,D16,F16,J16,K16,M16)*D16</f>
        <v>0</v>
      </c>
      <c r="BB16" s="78">
        <f>BA16+SUM(O16:AZ16)</f>
        <v>0</v>
      </c>
      <c r="BC16" s="38" t="str">
        <f>SpellNumber(L16,BB16)</f>
        <v>INR Zero Only</v>
      </c>
      <c r="IA16" s="39">
        <v>3</v>
      </c>
      <c r="IB16" s="65" t="s">
        <v>57</v>
      </c>
      <c r="IC16" s="39" t="s">
        <v>52</v>
      </c>
      <c r="ID16" s="39">
        <v>4</v>
      </c>
      <c r="IE16" s="40" t="s">
        <v>60</v>
      </c>
      <c r="IF16" s="40" t="s">
        <v>30</v>
      </c>
      <c r="IG16" s="40" t="s">
        <v>25</v>
      </c>
      <c r="IH16" s="40">
        <v>123.223</v>
      </c>
      <c r="II16" s="40" t="s">
        <v>27</v>
      </c>
    </row>
    <row r="17" spans="1:243" s="39" customFormat="1" ht="48.75" customHeight="1">
      <c r="A17" s="25">
        <v>4</v>
      </c>
      <c r="B17" s="81" t="s">
        <v>58</v>
      </c>
      <c r="C17" s="64" t="s">
        <v>52</v>
      </c>
      <c r="D17" s="79">
        <v>5</v>
      </c>
      <c r="E17" s="80" t="s">
        <v>59</v>
      </c>
      <c r="F17" s="71">
        <v>1350000</v>
      </c>
      <c r="G17" s="72"/>
      <c r="H17" s="73"/>
      <c r="I17" s="71" t="s">
        <v>28</v>
      </c>
      <c r="J17" s="74">
        <f>IF(I17="Less(-)",-1,1)</f>
        <v>1</v>
      </c>
      <c r="K17" s="72" t="s">
        <v>29</v>
      </c>
      <c r="L17" s="72" t="s">
        <v>4</v>
      </c>
      <c r="M17" s="75"/>
      <c r="N17" s="76"/>
      <c r="O17" s="72">
        <f>(M17*N17%)*D17</f>
        <v>0</v>
      </c>
      <c r="P17" s="67"/>
      <c r="Q17" s="76"/>
      <c r="R17" s="72"/>
      <c r="S17" s="68"/>
      <c r="T17" s="69"/>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7">
        <f>total_amount_ba($B$2,$D$2,D17,F17,J17,K17,M17)*D17</f>
        <v>0</v>
      </c>
      <c r="BB17" s="78">
        <f>BA17+SUM(O17:AZ17)</f>
        <v>0</v>
      </c>
      <c r="BC17" s="38" t="str">
        <f>SpellNumber(L17,BB17)</f>
        <v>INR Zero Only</v>
      </c>
      <c r="IA17" s="39">
        <v>4</v>
      </c>
      <c r="IB17" s="65" t="s">
        <v>58</v>
      </c>
      <c r="IC17" s="39" t="s">
        <v>52</v>
      </c>
      <c r="ID17" s="39">
        <v>5</v>
      </c>
      <c r="IE17" s="40" t="s">
        <v>59</v>
      </c>
      <c r="IF17" s="40" t="s">
        <v>30</v>
      </c>
      <c r="IG17" s="40" t="s">
        <v>25</v>
      </c>
      <c r="IH17" s="40">
        <v>123.223</v>
      </c>
      <c r="II17" s="40" t="s">
        <v>27</v>
      </c>
    </row>
    <row r="18" spans="1:243" s="39" customFormat="1" ht="42" customHeight="1">
      <c r="A18" s="41" t="s">
        <v>32</v>
      </c>
      <c r="B18" s="63"/>
      <c r="C18" s="43"/>
      <c r="D18" s="44"/>
      <c r="E18" s="44"/>
      <c r="F18" s="44"/>
      <c r="G18" s="44"/>
      <c r="H18" s="45"/>
      <c r="I18" s="45"/>
      <c r="J18" s="45"/>
      <c r="K18" s="45"/>
      <c r="L18" s="46"/>
      <c r="BA18" s="47">
        <f>SUM(BA13:BA16)</f>
        <v>0</v>
      </c>
      <c r="BB18" s="47">
        <f>SUM(BB13:BB17)</f>
        <v>0</v>
      </c>
      <c r="BC18" s="38" t="str">
        <f>SpellNumber($E$2,BB18)</f>
        <v>INR Zero Only</v>
      </c>
      <c r="IE18" s="40">
        <v>4</v>
      </c>
      <c r="IF18" s="40" t="s">
        <v>31</v>
      </c>
      <c r="IG18" s="40" t="s">
        <v>33</v>
      </c>
      <c r="IH18" s="40">
        <v>10</v>
      </c>
      <c r="II18" s="40" t="s">
        <v>27</v>
      </c>
    </row>
    <row r="19" spans="1:243" s="56" customFormat="1" ht="12.75" customHeight="1" hidden="1">
      <c r="A19" s="42" t="s">
        <v>34</v>
      </c>
      <c r="B19" s="48"/>
      <c r="C19" s="49"/>
      <c r="D19" s="50"/>
      <c r="E19" s="61" t="s">
        <v>35</v>
      </c>
      <c r="F19" s="62"/>
      <c r="G19" s="51"/>
      <c r="H19" s="52"/>
      <c r="I19" s="52"/>
      <c r="J19" s="52"/>
      <c r="K19" s="53"/>
      <c r="L19" s="54"/>
      <c r="M19" s="55" t="s">
        <v>36</v>
      </c>
      <c r="O19" s="39"/>
      <c r="P19" s="39"/>
      <c r="Q19" s="39"/>
      <c r="R19" s="39"/>
      <c r="S19" s="39"/>
      <c r="BA19" s="57">
        <f>IF(ISBLANK(F19),0,IF(E19="Excess (+)",ROUND(BA18+(BA18*F19),2),IF(E19="Less (-)",ROUND(BA18+(BA18*F19*(-1)),2),0)))</f>
        <v>0</v>
      </c>
      <c r="BB19" s="58">
        <f>ROUND(BA19,0)</f>
        <v>0</v>
      </c>
      <c r="BC19" s="59" t="str">
        <f>SpellNumber(L19,BB19)</f>
        <v> Zero Only</v>
      </c>
      <c r="IE19" s="60"/>
      <c r="IF19" s="60"/>
      <c r="IG19" s="60"/>
      <c r="IH19" s="60"/>
      <c r="II19" s="60"/>
    </row>
    <row r="20" spans="1:243" s="56" customFormat="1" ht="43.5" customHeight="1">
      <c r="A20" s="41" t="s">
        <v>37</v>
      </c>
      <c r="B20" s="41"/>
      <c r="C20" s="83" t="str">
        <f>SpellNumber($E$2,BB18)</f>
        <v>INR Zero Only</v>
      </c>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IE20" s="60"/>
      <c r="IF20" s="60"/>
      <c r="IG20" s="60"/>
      <c r="IH20" s="60"/>
      <c r="II20" s="60"/>
    </row>
    <row r="21" ht="15"/>
    <row r="22" ht="15"/>
    <row r="23" ht="15"/>
    <row r="25" ht="15"/>
  </sheetData>
  <sheetProtection password="EEC8" sheet="1"/>
  <mergeCells count="8">
    <mergeCell ref="A9:BC9"/>
    <mergeCell ref="C20:BC20"/>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allowBlank="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ErrorMessage="1" sqref="K13:K1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decimal" allowBlank="1" showInputMessage="1" showErrorMessage="1" promptTitle="GST Pertentage" prompt="Please enter GST Pertentage for this item. " errorTitle="Invaid Entry" error="Only Numeric Values are allowed. " sqref="N14:N17">
      <formula1>0</formula1>
      <formula2>999999999999999</formula2>
    </dataValidation>
    <dataValidation type="decimal" allowBlank="1" showInputMessage="1" showErrorMessage="1" promptTitle="GST Amount" prompt="GST Amount in Rupees for this item. " errorTitle="Invaid Entry" error="Only Numeric Values are allowed. " sqref="O14:O17">
      <formula1>0</formula1>
      <formula2>999999999999999</formula2>
    </dataValidation>
    <dataValidation allowBlank="1" showInputMessage="1" showErrorMessage="1" promptTitle="Freight Charges" prompt="Please enter Freight Charges (Uploading and stacking) in Rupees for this item, if any." sqref="P14:P17"/>
    <dataValidation type="decimal" allowBlank="1" showInputMessage="1" showErrorMessage="1" promptTitle="Any other Taxes/Duties/Levies" prompt="Please enter any other Taxes/Duties/Levies in Rupees for this item, if any." errorTitle="Invaid Entry" error="Only Numeric Values are allowed. " sqref="Q14:Q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2014-12-11T06:40:55Z</cp:lastPrinted>
  <dcterms:created xsi:type="dcterms:W3CDTF">2009-01-30T06:42:42Z</dcterms:created>
  <dcterms:modified xsi:type="dcterms:W3CDTF">2022-07-04T08:19:05Z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