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calcMode="manual" fullCalcOnLoad="1" fullPrecision="0" iterate="1" iterateCount="1" iterateDelta="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<sst xmlns="http://schemas.openxmlformats.org/spreadsheetml/2006/main" count="224" uniqueCount="85">
  <si>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</si>
  <si>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</si>
  <si>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</si>
  <si>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</si>
  <si>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</si>
  <si>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</si>
  <si>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</si>
  <si>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</si>
  <si>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</si>
  <si>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</si>
  <si>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</si>
  <si>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</si>
  <si>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</si>
  <si>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</si>
  <si>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</si>
  <si>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</si>
  <si>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</si>
  <si>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</si>
  <si>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</si>
  <si>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</si>
  <si>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</si>
  <si>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</si>
  <si>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</si>
  <si>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</si>
  <si>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</si>
  <si>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</si>
  <si>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</si>
  <si>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</si>
  <si>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</si>
  <si>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</si>
  <si>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</si>
  <si>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</si>
  <si>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</si>
  <si>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</si>
  <si>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</si>
  <si>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</si>
  <si>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</si>
  <si>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</si>
  <si>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</si>
  <si>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</si>
  <si>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</si>
  <si>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</si>
  <si>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</si>
  <si>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</si>
  <si>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</si>
  <si>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</si>
  <si>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</si>
  <si>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Supplying, Conveying and fixing spls. Including ea</t>
  </si>
  <si>
    <t>item4</t>
  </si>
  <si>
    <t>BI01010001010000000000000515BI0100001117</t>
  </si>
  <si>
    <t>BI01010001010000000000000515BI0100001119</t>
  </si>
  <si>
    <t>BI01010001010000000000000515BI0100001121</t>
  </si>
  <si>
    <t>BI01010001010000000000000515BI0100001122</t>
  </si>
  <si>
    <t>BI01010001010000000000000515BI0100001123</t>
  </si>
  <si>
    <t>BI01010001010000000000000515BI0100001126</t>
  </si>
  <si>
    <t>BI01010001010000000000000515BI0100001127</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</si>
  <si>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</si>
  <si>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</si>
  <si>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</si>
  <si>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</si>
  <si>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</si>
  <si>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</si>
  <si>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</si>
  <si>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</si>
  <si>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</si>
  <si>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</si>
  <si>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</si>
  <si>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</si>
  <si>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Name of Work: Estimate for Supply, Installation of Electric panel with power cable to energize the ductable Acs Installed on the Ground  Floor of Shreenivas Deshpande Library , IIT(BHU)</t>
  </si>
  <si>
    <t>Contract No: IIT(BHU)/IWD/</t>
  </si>
  <si>
    <t>3½ X 50 sq. mm (35 mm)</t>
  </si>
  <si>
    <t>Earthing with G.I. earth pipe 4.5 meter long, 40 mm dia including accessories, and providing masonry enclosure with cover plate having locking arrangement and watering pipe etc. (but without charcoal/ coke and salt) as required</t>
  </si>
  <si>
    <t>Supplying and laying 25 mm X 5 mm G.I strip at 0.50 meter below ground as strip earth electrode, including connection/ terminating with G.I. nut, bolt, spring, washer etc. as required. (Jointing shall be done by overlapping and with 2 sets of G.I. nut bolt &amp; spring washer spaced at 50 mm)</t>
  </si>
  <si>
    <t>Supply ,Construction , plaster &amp; Masionary work of 1 Nos pedestal fondation size 800mmX1600mmX400mm (or as per feedr for mounting of Pannel as per sr.no 8</t>
  </si>
  <si>
    <r>
      <t xml:space="preserve">Supply, Installation ,testing &amp; Commisionioning (SITC) of Indoor CPRI certified cubical Panel with EC grade Al busbar capacity 400Amp. 100% netural suitable &gt;25ka for 3 sec for fault level ,compatiable for following incomming &amp; outgoing . Custum built self fabricated out of 16SWG , CRCA sheet Foot mounted type Panel Furnished with siemen gray shade powder coated paint after necessary pre treatment fully dust &amp; vermin proof, Copper wire ,Lugs and Netural &amp; Insulating Material Engineering and Labor Charges , Panle size (H-W-D)mm. </t>
    </r>
    <r>
      <rPr>
        <b/>
        <sz val="11"/>
        <rFont val="Calibri"/>
        <family val="2"/>
      </rPr>
      <t>Details as Incoming-SFU315</t>
    </r>
    <r>
      <rPr>
        <sz val="11"/>
        <rFont val="Calibri"/>
        <family val="2"/>
      </rPr>
      <t xml:space="preserve"> Amp.  1-nos. &amp;3 nos-HRC fuse, Incomer All Busbar capacity 400Amp.  Phase indicating light shall be protected by 2 amps MCB‟s. - 3 Sets  </t>
    </r>
    <r>
      <rPr>
        <b/>
        <sz val="11"/>
        <rFont val="Calibri"/>
        <family val="2"/>
      </rPr>
      <t>Outgoing Deatils</t>
    </r>
    <r>
      <rPr>
        <sz val="11"/>
        <rFont val="Calibri"/>
        <family val="2"/>
      </rPr>
      <t xml:space="preserve">  TP MCCB-200 Amp. 2 Nos, TP MCCB-2 Nos 160 Amp.   Phase indicating light shall be proected by 2 amps MCB's - 3 Set , Breaker ON / OFF / TRIP indicating lights with control MCB's - 1 set Make Legrand, L&amp; T Simenice etc.</t>
    </r>
  </si>
  <si>
    <t>Nos.</t>
  </si>
  <si>
    <t>Metre</t>
  </si>
  <si>
    <t>Mtr</t>
  </si>
  <si>
    <t>Job</t>
  </si>
  <si>
    <t>Supplying and making end termination with brass compression gland and aluminium lugs for following size of PVC insulated and PVC sheathed / XLPE aluminium conductor cable of 1.1 kV grade as required.
3½ X 150 sq. mm (35 mm)</t>
  </si>
  <si>
    <t>Laying of one number PVC insulated and PVC sheathed / XLPE power cable of 1.1 KV grade of following size in the existing RCC/ HUME/ METAL pipe as required.
Above 95 sq. mm and upto 185 sq. mm</t>
  </si>
  <si>
    <t>Laying of one number PVC insulated and PVC sheathed / XLPE power cable of 1.1 KV grade of following size in the direct in ground including excavation and refilling the etc as required including sand ,cushing and existing as required.
Above 95 sq. mm and upto 185 sq. mm</t>
  </si>
  <si>
    <t>Supplying  of following sizes one Number XLPE  insulated, PVC outer sheathed, armoured with galvanized round steel wire or steel strip cables with stranded aluminium conductor suitable for rated voltage of 1.1KV grade , ISI marked conforming to IS:7098 / (Pt.I) / 1988 with amendment no. 1 of following sizes in following manner. Make- Gloster,Polycab KEI,
3.5 core 150 sq. mm</t>
  </si>
  <si>
    <t>Providing, laying and fixing following dia G.I. pipe (medium class) in ground complete with G.I. fittings including trenching (75 cm deep) and re-filling etc. as required
100 mm dia</t>
  </si>
  <si>
    <t>Supply, Installation ,testing &amp; Commisionioning (SITC) of Indoor CPRI certified cubical Panel with EC grade Al busbar capacity 400Amp. 100% netural suitable &gt;25ka for 3 sec for fault level ,compatiable for following incomming &amp; outgoing . Custum built self fabricated out of 16SWG , CRCA sheet Foot mounted type Panel Furnished with siemen gray shade powder coated paint after necessary pre treatment fully dust &amp; vermin proof, Copper wire ,Lugs and Netural &amp; Insulating Material Engineering and Labor Charges , Panle size (H-W-D)mm. Details as Incoming-SFU315 Amp.  1-nos. &amp;3 nos-HRC fuse, Incomer All Busbar capacity 400Amp.  Phase indicating light shall be protected by 2 amps MCB‟s. - 3 Sets  Outgoing Deatils  TP MCCB-200 Amp. 2 Nos, TP MCCB-2 Nos 160 Amp.   Phase indicating light shall be proected by 2 amps MCB's - 3 Set , Breaker ON / OFF / TRIP indicating lights with control MCB's - 1 set Make Legrand, L&amp; T Simenice etc.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</si>
</sst>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5">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7" fillId="0" borderId="13"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4" fillId="0" borderId="21" xfId="0" applyFont="1" applyFill="1" applyBorder="1" applyAlignment="1">
      <alignment horizontal="center" vertical="center" wrapText="1"/>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0" fillId="0" borderId="21" xfId="0" applyFill="1" applyBorder="1" applyAlignment="1">
      <alignment horizontal="left" vertical="center"/>
    </xf>
    <xf numFmtId="1" fontId="4" fillId="0" borderId="13" xfId="60" applyNumberFormat="1" applyFont="1" applyFill="1" applyBorder="1" applyAlignment="1">
      <alignment horizontal="center" vertical="center"/>
      <protection/>
    </xf>
    <xf numFmtId="2" fontId="4" fillId="0" borderId="13" xfId="60" applyNumberFormat="1" applyFont="1" applyFill="1" applyBorder="1" applyAlignment="1">
      <alignment horizontal="center" vertical="center"/>
      <protection/>
    </xf>
    <xf numFmtId="0" fontId="0" fillId="0" borderId="21" xfId="0" applyFill="1" applyBorder="1" applyAlignment="1">
      <alignment horizontal="center" vertical="center"/>
    </xf>
    <xf numFmtId="0" fontId="0" fillId="0" borderId="21" xfId="0" applyFill="1" applyBorder="1" applyAlignment="1">
      <alignment horizontal="left" vertical="center" wrapText="1"/>
    </xf>
    <xf numFmtId="0" fontId="0" fillId="0" borderId="21" xfId="0" applyFill="1" applyBorder="1" applyAlignment="1">
      <alignment horizontal="center"/>
    </xf>
    <xf numFmtId="4" fontId="1" fillId="0" borderId="21" xfId="55" applyNumberFormat="1" applyFont="1" applyFill="1" applyBorder="1" applyAlignment="1">
      <alignment horizontal="center" wrapText="1"/>
      <protection/>
    </xf>
    <xf numFmtId="0" fontId="1" fillId="0" borderId="21" xfId="55" applyFont="1" applyFill="1" applyBorder="1" applyAlignment="1">
      <alignment horizontal="left" wrapText="1"/>
      <protection/>
    </xf>
    <xf numFmtId="0" fontId="24" fillId="0" borderId="21" xfId="0" applyFont="1" applyFill="1" applyBorder="1" applyAlignment="1">
      <alignment horizontal="center" wrapText="1"/>
    </xf>
    <xf numFmtId="0" fontId="41" fillId="0" borderId="21" xfId="0" applyFont="1" applyFill="1" applyBorder="1" applyAlignment="1">
      <alignment horizontal="justify" vertical="top" wrapText="1"/>
    </xf>
    <xf numFmtId="0" fontId="1" fillId="0" borderId="21" xfId="55" applyFont="1" applyFill="1" applyBorder="1" applyAlignment="1">
      <alignment horizontal="left" vertical="center" wrapText="1"/>
      <protection/>
    </xf>
    <xf numFmtId="0" fontId="0" fillId="0" borderId="21" xfId="0" applyFill="1" applyBorder="1" applyAlignment="1">
      <alignment vertical="top" wrapText="1"/>
    </xf>
    <xf numFmtId="0" fontId="41" fillId="0" borderId="21"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70" zoomScaleNormal="70" zoomScalePageLayoutView="0" workbookViewId="0" topLeftCell="A1">
      <selection activeCell="BA24" sqref="BA2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6" t="str">
        <f>B2&amp;" BoQ"</f>
        <v>Percentage BoQ</v>
      </c>
      <c r="B1" s="76"/>
      <c r="C1" s="76"/>
      <c r="D1" s="76"/>
      <c r="E1" s="76"/>
      <c r="F1" s="76"/>
      <c r="G1" s="76"/>
      <c r="H1" s="76"/>
      <c r="I1" s="76"/>
      <c r="J1" s="76"/>
      <c r="K1" s="76"/>
      <c r="L1" s="7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7" t="s">
        <v>67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6" customHeight="1">
      <c r="A5" s="77" t="s">
        <v>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27" customHeight="1">
      <c r="A6" s="77" t="s">
        <v>69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13.5"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4.75">
      <c r="A8" s="11" t="s">
        <v>59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13.5">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63</v>
      </c>
      <c r="IC13" s="38" t="s">
        <v>34</v>
      </c>
      <c r="IE13" s="39"/>
      <c r="IF13" s="39" t="s">
        <v>35</v>
      </c>
      <c r="IG13" s="39" t="s">
        <v>36</v>
      </c>
      <c r="IH13" s="39">
        <v>10</v>
      </c>
      <c r="II13" s="39" t="s">
        <v>37</v>
      </c>
    </row>
    <row r="14" spans="1:243" s="38" customFormat="1" ht="61.5" customHeight="1">
      <c r="A14" s="22">
        <v>1.1</v>
      </c>
      <c r="B14" s="86" t="s">
        <v>79</v>
      </c>
      <c r="C14" s="24" t="s">
        <v>42</v>
      </c>
      <c r="D14" s="83">
        <v>4</v>
      </c>
      <c r="E14" s="87" t="s">
        <v>75</v>
      </c>
      <c r="F14" s="84">
        <v>555</v>
      </c>
      <c r="G14" s="41"/>
      <c r="H14" s="41"/>
      <c r="I14" s="40" t="s">
        <v>39</v>
      </c>
      <c r="J14" s="42">
        <f aca="true" t="shared" si="0" ref="J14:J20">IF(I14="Less(-)",-1,1)</f>
        <v>1</v>
      </c>
      <c r="K14" s="43" t="s">
        <v>40</v>
      </c>
      <c r="L14" s="43" t="s">
        <v>4</v>
      </c>
      <c r="M14" s="69"/>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0">total_amount_ba($B$2,$D$2,D14,F14,J14,K14,M14)</f>
        <v>2220</v>
      </c>
      <c r="BB14" s="47">
        <f aca="true" t="shared" si="2" ref="BB14:BB20">BA14+SUM(N14:AZ14)</f>
        <v>2220</v>
      </c>
      <c r="BC14" s="37" t="str">
        <f aca="true" t="shared" si="3" ref="BC14:BC20">SpellNumber(L14,BB14)</f>
        <v>INR  Two Thousand Two Hundred &amp; Twenty  Only</v>
      </c>
      <c r="IA14" s="38">
        <v>1.1</v>
      </c>
      <c r="IB14" s="72" t="s">
        <v>79</v>
      </c>
      <c r="IC14" s="38" t="s">
        <v>42</v>
      </c>
      <c r="ID14" s="38">
        <v>4</v>
      </c>
      <c r="IE14" s="39" t="s">
        <v>75</v>
      </c>
      <c r="IF14" s="39" t="s">
        <v>43</v>
      </c>
      <c r="IG14" s="39" t="s">
        <v>44</v>
      </c>
      <c r="IH14" s="39">
        <v>213</v>
      </c>
      <c r="II14" s="39" t="s">
        <v>38</v>
      </c>
    </row>
    <row r="15" spans="1:243" s="38" customFormat="1" ht="33" customHeight="1">
      <c r="A15" s="22">
        <v>1.2</v>
      </c>
      <c r="B15" s="82" t="s">
        <v>70</v>
      </c>
      <c r="C15" s="24" t="s">
        <v>45</v>
      </c>
      <c r="D15" s="83">
        <v>8</v>
      </c>
      <c r="E15" s="87" t="s">
        <v>75</v>
      </c>
      <c r="F15" s="84">
        <v>329</v>
      </c>
      <c r="G15" s="41"/>
      <c r="H15" s="41"/>
      <c r="I15" s="40" t="s">
        <v>39</v>
      </c>
      <c r="J15" s="42">
        <f t="shared" si="0"/>
        <v>1</v>
      </c>
      <c r="K15" s="43" t="s">
        <v>40</v>
      </c>
      <c r="L15" s="43" t="s">
        <v>4</v>
      </c>
      <c r="M15" s="69"/>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2632</v>
      </c>
      <c r="BB15" s="47">
        <f t="shared" si="2"/>
        <v>2632</v>
      </c>
      <c r="BC15" s="37" t="str">
        <f t="shared" si="3"/>
        <v>INR  Two Thousand Six Hundred &amp; Thirty Two  Only</v>
      </c>
      <c r="IA15" s="38">
        <v>1.2</v>
      </c>
      <c r="IB15" s="72" t="s">
        <v>70</v>
      </c>
      <c r="IC15" s="38" t="s">
        <v>45</v>
      </c>
      <c r="ID15" s="38">
        <v>8</v>
      </c>
      <c r="IE15" s="39" t="s">
        <v>75</v>
      </c>
      <c r="IF15" s="39" t="s">
        <v>35</v>
      </c>
      <c r="IG15" s="39" t="s">
        <v>46</v>
      </c>
      <c r="IH15" s="39">
        <v>10</v>
      </c>
      <c r="II15" s="39" t="s">
        <v>38</v>
      </c>
    </row>
    <row r="16" spans="1:243" s="38" customFormat="1" ht="57.75" customHeight="1">
      <c r="A16" s="22">
        <v>2</v>
      </c>
      <c r="B16" s="92" t="s">
        <v>80</v>
      </c>
      <c r="C16" s="24" t="s">
        <v>49</v>
      </c>
      <c r="D16" s="83">
        <v>20</v>
      </c>
      <c r="E16" s="88" t="s">
        <v>76</v>
      </c>
      <c r="F16" s="84">
        <v>47</v>
      </c>
      <c r="G16" s="41"/>
      <c r="H16" s="41"/>
      <c r="I16" s="40" t="s">
        <v>39</v>
      </c>
      <c r="J16" s="42">
        <f t="shared" si="0"/>
        <v>1</v>
      </c>
      <c r="K16" s="43" t="s">
        <v>40</v>
      </c>
      <c r="L16" s="43" t="s">
        <v>4</v>
      </c>
      <c r="M16" s="69"/>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940</v>
      </c>
      <c r="BB16" s="47">
        <f t="shared" si="2"/>
        <v>940</v>
      </c>
      <c r="BC16" s="37" t="str">
        <f t="shared" si="3"/>
        <v>INR  Nine Hundred &amp; Forty  Only</v>
      </c>
      <c r="IA16" s="38">
        <v>2</v>
      </c>
      <c r="IB16" s="72" t="s">
        <v>80</v>
      </c>
      <c r="IC16" s="38" t="s">
        <v>49</v>
      </c>
      <c r="ID16" s="38">
        <v>20</v>
      </c>
      <c r="IE16" s="39" t="s">
        <v>76</v>
      </c>
      <c r="IF16" s="39" t="s">
        <v>41</v>
      </c>
      <c r="IG16" s="39" t="s">
        <v>36</v>
      </c>
      <c r="IH16" s="39">
        <v>123.223</v>
      </c>
      <c r="II16" s="39" t="s">
        <v>38</v>
      </c>
    </row>
    <row r="17" spans="1:243" s="38" customFormat="1" ht="60" customHeight="1">
      <c r="A17" s="22">
        <v>3.1</v>
      </c>
      <c r="B17" s="92" t="s">
        <v>81</v>
      </c>
      <c r="C17" s="24" t="s">
        <v>50</v>
      </c>
      <c r="D17" s="83">
        <v>210</v>
      </c>
      <c r="E17" s="88" t="s">
        <v>76</v>
      </c>
      <c r="F17" s="84">
        <v>181</v>
      </c>
      <c r="G17" s="41"/>
      <c r="H17" s="41"/>
      <c r="I17" s="40" t="s">
        <v>39</v>
      </c>
      <c r="J17" s="42">
        <f t="shared" si="0"/>
        <v>1</v>
      </c>
      <c r="K17" s="43" t="s">
        <v>40</v>
      </c>
      <c r="L17" s="43" t="s">
        <v>4</v>
      </c>
      <c r="M17" s="69"/>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38010</v>
      </c>
      <c r="BB17" s="47">
        <f t="shared" si="2"/>
        <v>38010</v>
      </c>
      <c r="BC17" s="37" t="str">
        <f t="shared" si="3"/>
        <v>INR  Thirty Eight Thousand  &amp;Ten  Only</v>
      </c>
      <c r="IA17" s="38">
        <v>3.1</v>
      </c>
      <c r="IB17" s="72" t="s">
        <v>81</v>
      </c>
      <c r="IC17" s="38" t="s">
        <v>50</v>
      </c>
      <c r="ID17" s="38">
        <v>210</v>
      </c>
      <c r="IE17" s="39" t="s">
        <v>76</v>
      </c>
      <c r="IF17" s="39" t="s">
        <v>35</v>
      </c>
      <c r="IG17" s="39" t="s">
        <v>46</v>
      </c>
      <c r="IH17" s="39">
        <v>10</v>
      </c>
      <c r="II17" s="39" t="s">
        <v>38</v>
      </c>
    </row>
    <row r="18" spans="1:243" s="38" customFormat="1" ht="79.5" customHeight="1">
      <c r="A18" s="22">
        <v>3.2</v>
      </c>
      <c r="B18" s="89" t="s">
        <v>82</v>
      </c>
      <c r="C18" s="24" t="s">
        <v>51</v>
      </c>
      <c r="D18" s="83">
        <v>230</v>
      </c>
      <c r="E18" s="90" t="s">
        <v>77</v>
      </c>
      <c r="F18" s="84">
        <v>1228</v>
      </c>
      <c r="G18" s="41"/>
      <c r="H18" s="41"/>
      <c r="I18" s="40" t="s">
        <v>39</v>
      </c>
      <c r="J18" s="42">
        <f t="shared" si="0"/>
        <v>1</v>
      </c>
      <c r="K18" s="43" t="s">
        <v>40</v>
      </c>
      <c r="L18" s="43" t="s">
        <v>4</v>
      </c>
      <c r="M18" s="69"/>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282440</v>
      </c>
      <c r="BB18" s="47">
        <f t="shared" si="2"/>
        <v>282440</v>
      </c>
      <c r="BC18" s="37" t="str">
        <f t="shared" si="3"/>
        <v>INR  Two Lakh Eighty Two Thousand Four Hundred &amp; Forty  Only</v>
      </c>
      <c r="IA18" s="38">
        <v>3.2</v>
      </c>
      <c r="IB18" s="72" t="s">
        <v>82</v>
      </c>
      <c r="IC18" s="38" t="s">
        <v>51</v>
      </c>
      <c r="ID18" s="38">
        <v>230</v>
      </c>
      <c r="IE18" s="39" t="s">
        <v>77</v>
      </c>
      <c r="IF18" s="39" t="s">
        <v>41</v>
      </c>
      <c r="IG18" s="39" t="s">
        <v>36</v>
      </c>
      <c r="IH18" s="39">
        <v>123.223</v>
      </c>
      <c r="II18" s="39" t="s">
        <v>38</v>
      </c>
    </row>
    <row r="19" spans="1:243" s="38" customFormat="1" ht="50.25" customHeight="1">
      <c r="A19" s="22">
        <v>4</v>
      </c>
      <c r="B19" s="86" t="s">
        <v>71</v>
      </c>
      <c r="C19" s="24" t="s">
        <v>52</v>
      </c>
      <c r="D19" s="83">
        <v>1</v>
      </c>
      <c r="E19" s="85" t="s">
        <v>75</v>
      </c>
      <c r="F19" s="84">
        <v>5308</v>
      </c>
      <c r="G19" s="41"/>
      <c r="H19" s="41"/>
      <c r="I19" s="40" t="s">
        <v>39</v>
      </c>
      <c r="J19" s="42">
        <f t="shared" si="0"/>
        <v>1</v>
      </c>
      <c r="K19" s="43" t="s">
        <v>40</v>
      </c>
      <c r="L19" s="43" t="s">
        <v>4</v>
      </c>
      <c r="M19" s="69"/>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5308</v>
      </c>
      <c r="BB19" s="47">
        <f t="shared" si="2"/>
        <v>5308</v>
      </c>
      <c r="BC19" s="37" t="str">
        <f t="shared" si="3"/>
        <v>INR  Five Thousand Three Hundred &amp; Eight  Only</v>
      </c>
      <c r="IA19" s="38">
        <v>4</v>
      </c>
      <c r="IB19" s="72" t="s">
        <v>71</v>
      </c>
      <c r="IC19" s="38" t="s">
        <v>52</v>
      </c>
      <c r="ID19" s="38">
        <v>1</v>
      </c>
      <c r="IE19" s="39" t="s">
        <v>75</v>
      </c>
      <c r="IF19" s="39" t="s">
        <v>43</v>
      </c>
      <c r="IG19" s="39" t="s">
        <v>44</v>
      </c>
      <c r="IH19" s="39">
        <v>213</v>
      </c>
      <c r="II19" s="39" t="s">
        <v>38</v>
      </c>
    </row>
    <row r="20" spans="1:243" s="38" customFormat="1" ht="63" customHeight="1">
      <c r="A20" s="22">
        <v>5</v>
      </c>
      <c r="B20" s="86" t="s">
        <v>72</v>
      </c>
      <c r="C20" s="24" t="s">
        <v>53</v>
      </c>
      <c r="D20" s="83">
        <v>15</v>
      </c>
      <c r="E20" s="85" t="s">
        <v>77</v>
      </c>
      <c r="F20" s="84">
        <v>131</v>
      </c>
      <c r="G20" s="41"/>
      <c r="H20" s="41"/>
      <c r="I20" s="40" t="s">
        <v>39</v>
      </c>
      <c r="J20" s="42">
        <f t="shared" si="0"/>
        <v>1</v>
      </c>
      <c r="K20" s="43" t="s">
        <v>40</v>
      </c>
      <c r="L20" s="43" t="s">
        <v>4</v>
      </c>
      <c r="M20" s="69"/>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1965</v>
      </c>
      <c r="BB20" s="47">
        <f t="shared" si="2"/>
        <v>1965</v>
      </c>
      <c r="BC20" s="37" t="str">
        <f t="shared" si="3"/>
        <v>INR  One Thousand Nine Hundred &amp; Sixty Five  Only</v>
      </c>
      <c r="IA20" s="38">
        <v>5</v>
      </c>
      <c r="IB20" s="72" t="s">
        <v>72</v>
      </c>
      <c r="IC20" s="38" t="s">
        <v>53</v>
      </c>
      <c r="ID20" s="38">
        <v>15</v>
      </c>
      <c r="IE20" s="39" t="s">
        <v>77</v>
      </c>
      <c r="IF20" s="39" t="s">
        <v>35</v>
      </c>
      <c r="IG20" s="39" t="s">
        <v>46</v>
      </c>
      <c r="IH20" s="39">
        <v>10</v>
      </c>
      <c r="II20" s="39" t="s">
        <v>38</v>
      </c>
    </row>
    <row r="21" spans="1:243" s="38" customFormat="1" ht="44.25" customHeight="1">
      <c r="A21" s="22">
        <v>6</v>
      </c>
      <c r="B21" s="91" t="s">
        <v>73</v>
      </c>
      <c r="C21" s="24" t="s">
        <v>62</v>
      </c>
      <c r="D21" s="83">
        <v>1</v>
      </c>
      <c r="E21" s="73" t="s">
        <v>78</v>
      </c>
      <c r="F21" s="84">
        <v>5000</v>
      </c>
      <c r="G21" s="41"/>
      <c r="H21" s="41"/>
      <c r="I21" s="40" t="s">
        <v>39</v>
      </c>
      <c r="J21" s="42">
        <f>IF(I21="Less(-)",-1,1)</f>
        <v>1</v>
      </c>
      <c r="K21" s="43" t="s">
        <v>40</v>
      </c>
      <c r="L21" s="43" t="s">
        <v>4</v>
      </c>
      <c r="M21" s="69"/>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total_amount_ba($B$2,$D$2,D21,F21,J21,K21,M21)</f>
        <v>5000</v>
      </c>
      <c r="BB21" s="47">
        <f>BA21+SUM(N21:AZ21)</f>
        <v>5000</v>
      </c>
      <c r="BC21" s="37" t="str">
        <f>SpellNumber(L21,BB21)</f>
        <v>INR  Five Thousand    Only</v>
      </c>
      <c r="IA21" s="38">
        <v>6</v>
      </c>
      <c r="IB21" s="72" t="s">
        <v>73</v>
      </c>
      <c r="IC21" s="38" t="s">
        <v>62</v>
      </c>
      <c r="ID21" s="38">
        <v>1</v>
      </c>
      <c r="IE21" s="39" t="s">
        <v>78</v>
      </c>
      <c r="IF21" s="39" t="s">
        <v>41</v>
      </c>
      <c r="IG21" s="39" t="s">
        <v>36</v>
      </c>
      <c r="IH21" s="39">
        <v>123.223</v>
      </c>
      <c r="II21" s="39" t="s">
        <v>38</v>
      </c>
    </row>
    <row r="22" spans="1:243" s="38" customFormat="1" ht="54" customHeight="1">
      <c r="A22" s="22">
        <v>7</v>
      </c>
      <c r="B22" s="93" t="s">
        <v>83</v>
      </c>
      <c r="C22" s="24" t="s">
        <v>54</v>
      </c>
      <c r="D22" s="83">
        <v>5</v>
      </c>
      <c r="E22" s="85" t="s">
        <v>77</v>
      </c>
      <c r="F22" s="84">
        <v>1113</v>
      </c>
      <c r="G22" s="41"/>
      <c r="H22" s="41"/>
      <c r="I22" s="40" t="s">
        <v>39</v>
      </c>
      <c r="J22" s="42">
        <f>IF(I22="Less(-)",-1,1)</f>
        <v>1</v>
      </c>
      <c r="K22" s="43" t="s">
        <v>40</v>
      </c>
      <c r="L22" s="43" t="s">
        <v>4</v>
      </c>
      <c r="M22" s="69"/>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total_amount_ba($B$2,$D$2,D22,F22,J22,K22,M22)</f>
        <v>5565</v>
      </c>
      <c r="BB22" s="47">
        <f>BA22+SUM(N22:AZ22)</f>
        <v>5565</v>
      </c>
      <c r="BC22" s="37" t="str">
        <f>SpellNumber(L22,BB22)</f>
        <v>INR  Five Thousand Five Hundred &amp; Sixty Five  Only</v>
      </c>
      <c r="IA22" s="38">
        <v>7</v>
      </c>
      <c r="IB22" s="72" t="s">
        <v>83</v>
      </c>
      <c r="IC22" s="38" t="s">
        <v>54</v>
      </c>
      <c r="ID22" s="38">
        <v>5</v>
      </c>
      <c r="IE22" s="39" t="s">
        <v>77</v>
      </c>
      <c r="IF22" s="39" t="s">
        <v>35</v>
      </c>
      <c r="IG22" s="39" t="s">
        <v>46</v>
      </c>
      <c r="IH22" s="39">
        <v>10</v>
      </c>
      <c r="II22" s="39" t="s">
        <v>38</v>
      </c>
    </row>
    <row r="23" spans="1:243" s="38" customFormat="1" ht="158.25" customHeight="1">
      <c r="A23" s="22">
        <v>8</v>
      </c>
      <c r="B23" s="94" t="s">
        <v>74</v>
      </c>
      <c r="C23" s="24" t="s">
        <v>55</v>
      </c>
      <c r="D23" s="83">
        <v>1</v>
      </c>
      <c r="E23" s="85" t="s">
        <v>75</v>
      </c>
      <c r="F23" s="84">
        <v>225000</v>
      </c>
      <c r="G23" s="41"/>
      <c r="H23" s="48"/>
      <c r="I23" s="40" t="s">
        <v>39</v>
      </c>
      <c r="J23" s="42">
        <f>IF(I23="Less(-)",-1,1)</f>
        <v>1</v>
      </c>
      <c r="K23" s="43" t="s">
        <v>40</v>
      </c>
      <c r="L23" s="43" t="s">
        <v>4</v>
      </c>
      <c r="M23" s="69"/>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total_amount_ba($B$2,$D$2,D23,F23,J23,K23,M23)</f>
        <v>225000</v>
      </c>
      <c r="BB23" s="47">
        <f>BA23+SUM(N23:AZ23)</f>
        <v>225000</v>
      </c>
      <c r="BC23" s="37" t="str">
        <f>SpellNumber(L23,BB23)</f>
        <v>INR  Two Lakh Twenty Five Thousand    Only</v>
      </c>
      <c r="IA23" s="38">
        <v>8</v>
      </c>
      <c r="IB23" s="72" t="s">
        <v>84</v>
      </c>
      <c r="IC23" s="38" t="s">
        <v>55</v>
      </c>
      <c r="ID23" s="38">
        <v>1</v>
      </c>
      <c r="IE23" s="39" t="s">
        <v>75</v>
      </c>
      <c r="IF23" s="39" t="s">
        <v>47</v>
      </c>
      <c r="IG23" s="39" t="s">
        <v>48</v>
      </c>
      <c r="IH23" s="39">
        <v>10</v>
      </c>
      <c r="II23" s="39" t="s">
        <v>38</v>
      </c>
    </row>
    <row r="24" spans="1:243" s="38" customFormat="1" ht="48" customHeight="1">
      <c r="A24" s="49" t="s">
        <v>64</v>
      </c>
      <c r="B24" s="50"/>
      <c r="C24" s="51"/>
      <c r="D24" s="52"/>
      <c r="E24" s="52"/>
      <c r="F24" s="52"/>
      <c r="G24" s="52"/>
      <c r="H24" s="53"/>
      <c r="I24" s="53"/>
      <c r="J24" s="53"/>
      <c r="K24" s="53"/>
      <c r="L24" s="54"/>
      <c r="BA24" s="55">
        <f>SUM(BA13:BA23)</f>
        <v>569080</v>
      </c>
      <c r="BB24" s="56">
        <f>SUM(BB13:BB23)</f>
        <v>569080</v>
      </c>
      <c r="BC24" s="37" t="str">
        <f>SpellNumber($E$2,BB24)</f>
        <v>INR  Five Lakh Sixty Nine Thousand  &amp;Eighty  Only</v>
      </c>
      <c r="IE24" s="39">
        <v>4</v>
      </c>
      <c r="IF24" s="39" t="s">
        <v>43</v>
      </c>
      <c r="IG24" s="39" t="s">
        <v>56</v>
      </c>
      <c r="IH24" s="39">
        <v>10</v>
      </c>
      <c r="II24" s="39" t="s">
        <v>38</v>
      </c>
    </row>
    <row r="25" spans="1:243" s="65" customFormat="1" ht="17.25">
      <c r="A25" s="50" t="s">
        <v>65</v>
      </c>
      <c r="B25" s="57"/>
      <c r="C25" s="58"/>
      <c r="D25" s="59"/>
      <c r="E25" s="70" t="s">
        <v>58</v>
      </c>
      <c r="F25" s="71"/>
      <c r="G25" s="60"/>
      <c r="H25" s="61"/>
      <c r="I25" s="61"/>
      <c r="J25" s="61"/>
      <c r="K25" s="62"/>
      <c r="L25" s="63"/>
      <c r="M25" s="64"/>
      <c r="O25" s="38"/>
      <c r="P25" s="38"/>
      <c r="Q25" s="38"/>
      <c r="R25" s="38"/>
      <c r="S25" s="38"/>
      <c r="BA25" s="66">
        <f>IF(ISBLANK(F25),0,IF(E25="Excess (+)",ROUND(BA24+(BA24*F25),2),IF(E25="Less (-)",ROUND(BA24+(BA24*F25*(-1)),2),IF(E25="At Par",BA24,0))))</f>
        <v>0</v>
      </c>
      <c r="BB25" s="67">
        <f>ROUND(BA25,0)</f>
        <v>0</v>
      </c>
      <c r="BC25" s="37" t="str">
        <f>SpellNumber($E$2,BB25)</f>
        <v>INR Zero Only</v>
      </c>
      <c r="IE25" s="68"/>
      <c r="IF25" s="68"/>
      <c r="IG25" s="68"/>
      <c r="IH25" s="68"/>
      <c r="II25" s="68"/>
    </row>
    <row r="26" spans="1:243" s="65" customFormat="1" ht="17.25">
      <c r="A26" s="49" t="s">
        <v>66</v>
      </c>
      <c r="B26" s="49"/>
      <c r="C26" s="75" t="str">
        <f>SpellNumber($E$2,BB25)</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68"/>
      <c r="IF26" s="68"/>
      <c r="IG26" s="68"/>
      <c r="IH26" s="68"/>
      <c r="II26" s="68"/>
    </row>
  </sheetData>
  <sheetProtection password="EEC8" sheet="1"/>
  <mergeCells count="8">
    <mergeCell ref="A9:BC9"/>
    <mergeCell ref="C26:BC26"/>
    <mergeCell ref="A1:L1"/>
    <mergeCell ref="A4:BC4"/>
    <mergeCell ref="A5:BC5"/>
    <mergeCell ref="A6:BC6"/>
    <mergeCell ref="A7:BC7"/>
    <mergeCell ref="B8:BC8"/>
  </mergeCells>
  <dataValidations count="21">
    <dataValidation type="list" allowBlank="1" showErrorMessage="1" sqref="E2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the Rate in Rupees for this item. " errorTitle="Invaid Entry" error="Only Numeric Values are allowed. " sqref="H23">
      <formula1>0</formula1>
      <formula2>999999999999999</formula2>
    </dataValidation>
    <dataValidation allowBlank="1" showInputMessage="1" showErrorMessage="1" promptTitle="Item Description" prompt="Please enter Item Description in text" sqref="B23 B17:B20">
      <formula1>0</formula1>
      <formula2>0</formula2>
    </dataValidation>
    <dataValidation type="decimal" allowBlank="1" showInputMessage="1" showErrorMessage="1" promptTitle="Rate Entry" prompt="Please enter the Basic Price in Rupees for this item. " errorTitle="Invaid Entry" error="Only Numeric Values are allowed. " sqref="G23 G13:H2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InputMessage="1" showErrorMessage="1" sqref="L20 L21 L13 L14 L15 L16 L17 L18 L19 L23 L22">
      <formula1>"INR"</formula1>
    </dataValidation>
    <dataValidation type="decimal" allowBlank="1" showInputMessage="1" showErrorMessage="1" promptTitle="Rate Entry" prompt="Please enter VAT charges in Rupees for this item. " errorTitle="Invaid Entry" error="Only Numeric Values are allowed. " sqref="M14:M23">
      <formula1>0</formula1>
      <formula2>999999999999999</formula2>
    </dataValidation>
    <dataValidation type="list" allowBlank="1" showErrorMessage="1" sqref="K13:K23">
      <formula1>"Partial Conversion,Full Conversion"</formula1>
      <formula2>0</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decimal" allowBlank="1" showErrorMessage="1" errorTitle="Invalid Entry" error="Only Numeric Values are allowed. " sqref="A13:A2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0" t="s">
        <v>57</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2023-11-09T09:52:08Z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