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<sst xmlns="http://schemas.openxmlformats.org/spreadsheetml/2006/main" count="260" uniqueCount="89">
  <si>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</si>
  <si>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</si>
  <si>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</si>
  <si>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</si>
  <si>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</si>
  <si>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</si>
  <si>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</si>
  <si>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</si>
  <si>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</si>
  <si>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</si>
  <si>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</si>
  <si>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</si>
  <si>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</si>
  <si>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</si>
  <si>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</si>
  <si>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</si>
  <si>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</si>
  <si>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</si>
  <si>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</si>
  <si>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</si>
  <si>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</si>
  <si>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</si>
  <si>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</si>
  <si>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</si>
  <si>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</si>
  <si>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</si>
  <si>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</si>
  <si>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</si>
  <si>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</si>
  <si>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</si>
  <si>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</si>
  <si>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</si>
  <si>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</si>
  <si>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</si>
  <si>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</si>
  <si>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</si>
  <si>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</si>
  <si>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</si>
  <si>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</si>
  <si>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</si>
  <si>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</si>
  <si>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</si>
  <si>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</si>
  <si>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</si>
  <si>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</si>
  <si>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</si>
  <si>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</si>
  <si>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</si>
  <si>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</si>
  <si>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</si>
  <si>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</si>
  <si>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</si>
  <si>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</si>
  <si>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</si>
  <si>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</si>
  <si>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</si>
  <si>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</si>
  <si>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</si>
  <si>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</si>
  <si>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</si>
  <si>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</si>
  <si>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</si>
  <si>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</si>
  <si>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</si>
  <si>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</si>
  <si>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</si>
  <si>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</si>
  <si>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</si>
  <si>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</si>
  <si>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</si>
  <si>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</si>
  <si>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Contract No:   IIT(BHU)/IWD/</t>
  </si>
  <si>
    <t>2 X 4 sq. mm + 1 X 4 sq. mm earth wire</t>
  </si>
  <si>
    <t>2X 6sq. mm + 1X 6 sq. mm earth wire</t>
  </si>
  <si>
    <t>4 X 10sq. mm + 2 X 6 sq. mm earth wire</t>
  </si>
  <si>
    <t>FP MCB 40/63 A Make-L&amp;T/ABB/C&amp;S/Legrand/Hagger/Seimens/Schneider</t>
  </si>
  <si>
    <t>Supplying and fixing 5 A to 32 A rating, 240/415 V, 10 kA, "C" curve, miniature circuit breaker suitable for inductive load of following poles in the existing MCB DB complete with connections, testing and commissioning etc. as required. Make L&amp;T/ABB/C&amp;S/Legrand/Hagger/Seimens/Schneider</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</si>
  <si>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6 way , Double door </t>
  </si>
  <si>
    <t>Supplying .insalling on wall testing &amp; commissioning of following capacity rising mains made Bus Bar of 1.6 thick IP 42 sheet steel encloser duly paited with powder coating bus havibg current rating 200amp 415Volt 3 phase, 4 wire 50hz AC Supply extension joint fire proff jointed and earthing expansion joint, thrust.pads including with2 runs of G.I StriP.</t>
  </si>
  <si>
    <t xml:space="preserve">Supplying ,installation ,testing and commissioning of 200 Amp.TPN Capacity TPN top off box made of 1.6mm thick sheet steel enclouser duly painted with powder coating on existing rising mains complete with TPN Disconnector FSU and HRC fuses connection etc. as required.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</si>
  <si>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8 way , Double door </t>
  </si>
  <si>
    <t>Supplying and fixing (DP MCB) miniature circuit breaker suitable for inductive load of following poles in the existing MCB DB complete with connections, testing and commissioning etc. as required. Make L&amp;T/ABB/C&amp;S/Legrand/Hagger/Seimens/Schneider</t>
  </si>
  <si>
    <t>Earthing with G.I. earth pipe 4.5 meter long, 40 mm dia including accessories, and providing masonry enclosure with cover plate having locking arrangement and watering pipe etc. (but without charcoal/ coke and salt) as required</t>
  </si>
  <si>
    <t>Supplying and laying 25 mm X 5 mm G.I strip at 0.50 meter below ground as strip earth electrode, including connection/ terminating with G.I. nut, bolt, spring, washer etc. as required. (Jointing shall be done by overlapping and with 2 sets of G.I. nut bolt &amp; spring washer spaced at 50 mm)</t>
  </si>
  <si>
    <t>Mtrs</t>
  </si>
  <si>
    <t>Nos.</t>
  </si>
  <si>
    <t>Mtr</t>
  </si>
  <si>
    <t>Wiring for circuit/ submain wiring alongwith earth wire with the following sizes of FRLS PVC insulated copper conductor, singlecore cable in surface/ recessed medium class PVC conduit as required. Make-L&amp;T/Finolex/Polycab
2 X 2.5 sq. mm + 1 X 2.5 sq. mm earth wire</t>
  </si>
  <si>
    <t>Name of Work: Estimate for Electrical Supply and laying  of power to feeding D.G power supply to various location of Physics, Deptt. IIT(BHU)</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</si>
</sst>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41" fillId="0" borderId="22" xfId="0" applyFont="1" applyFill="1" applyBorder="1" applyAlignment="1">
      <alignment horizontal="left" vertical="top" wrapText="1"/>
    </xf>
    <xf numFmtId="0" fontId="41" fillId="0" borderId="22" xfId="56" applyFont="1" applyFill="1" applyBorder="1" applyAlignment="1">
      <alignment horizontal="center" vertical="top" wrapText="1"/>
      <protection/>
    </xf>
    <xf numFmtId="0" fontId="41" fillId="0" borderId="22" xfId="0" applyFont="1" applyFill="1" applyBorder="1" applyAlignment="1">
      <alignment horizontal="center" vertical="center" wrapText="1"/>
    </xf>
    <xf numFmtId="0" fontId="60" fillId="0" borderId="22" xfId="0" applyFont="1" applyFill="1" applyBorder="1" applyAlignment="1">
      <alignment horizontal="left" vertical="top" wrapText="1"/>
    </xf>
    <xf numFmtId="0" fontId="41" fillId="0" borderId="22" xfId="0" applyFont="1" applyFill="1" applyBorder="1" applyAlignment="1">
      <alignment horizontal="center" vertical="top" wrapText="1"/>
    </xf>
    <xf numFmtId="0" fontId="0" fillId="0" borderId="22" xfId="0" applyFill="1" applyBorder="1" applyAlignment="1">
      <alignment wrapText="1"/>
    </xf>
    <xf numFmtId="0" fontId="0" fillId="0" borderId="22" xfId="0" applyFill="1" applyBorder="1" applyAlignment="1">
      <alignment horizontal="center" vertical="center"/>
    </xf>
    <xf numFmtId="0" fontId="0" fillId="0" borderId="22" xfId="0" applyFill="1" applyBorder="1" applyAlignment="1">
      <alignment horizontal="left" vertical="top" wrapText="1"/>
    </xf>
    <xf numFmtId="0" fontId="0" fillId="0" borderId="22" xfId="0" applyFill="1" applyBorder="1" applyAlignment="1">
      <alignment horizontal="left" vertical="center"/>
    </xf>
    <xf numFmtId="0" fontId="0" fillId="0" borderId="22" xfId="0" applyFill="1" applyBorder="1" applyAlignment="1">
      <alignment horizontal="lef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9"/>
  <sheetViews>
    <sheetView showGridLines="0" zoomScale="70" zoomScaleNormal="70" zoomScalePageLayoutView="0" workbookViewId="0" topLeftCell="A1">
      <selection activeCell="A6" sqref="A6:BC6"/>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6" t="str">
        <f>B2&amp;" BoQ"</f>
        <v>Percentage BoQ</v>
      </c>
      <c r="B1" s="76"/>
      <c r="C1" s="76"/>
      <c r="D1" s="76"/>
      <c r="E1" s="76"/>
      <c r="F1" s="76"/>
      <c r="G1" s="76"/>
      <c r="H1" s="76"/>
      <c r="I1" s="76"/>
      <c r="J1" s="76"/>
      <c r="K1" s="76"/>
      <c r="L1" s="76"/>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7" t="s">
        <v>64</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6" customHeight="1">
      <c r="A5" s="77" t="s">
        <v>88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27" customHeight="1">
      <c r="A6" s="77" t="s">
        <v>71</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13.5"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54.75">
      <c r="A8" s="11" t="s">
        <v>62</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13.5">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63</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65</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67</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67</v>
      </c>
      <c r="IC13" s="38" t="s">
        <v>34</v>
      </c>
      <c r="IE13" s="39"/>
      <c r="IF13" s="39" t="s">
        <v>35</v>
      </c>
      <c r="IG13" s="39" t="s">
        <v>36</v>
      </c>
      <c r="IH13" s="39">
        <v>10</v>
      </c>
      <c r="II13" s="39" t="s">
        <v>37</v>
      </c>
    </row>
    <row r="14" spans="1:243" s="38" customFormat="1" ht="66" customHeight="1">
      <c r="A14" s="22">
        <v>1.1</v>
      </c>
      <c r="B14" s="82" t="s">
        <v>87</v>
      </c>
      <c r="C14" s="24" t="s">
        <v>42</v>
      </c>
      <c r="D14" s="73">
        <v>90</v>
      </c>
      <c r="E14" s="83" t="s">
        <v>84</v>
      </c>
      <c r="F14" s="73">
        <v>167</v>
      </c>
      <c r="G14" s="41"/>
      <c r="H14" s="41"/>
      <c r="I14" s="40" t="s">
        <v>39</v>
      </c>
      <c r="J14" s="42">
        <f aca="true" t="shared" si="0" ref="J14:J23">IF(I14="Less(-)",-1,1)</f>
        <v>1</v>
      </c>
      <c r="K14" s="43" t="s">
        <v>40</v>
      </c>
      <c r="L14" s="43" t="s">
        <v>4</v>
      </c>
      <c r="M14" s="69"/>
      <c r="N14" s="41"/>
      <c r="O14" s="41"/>
      <c r="P14" s="44"/>
      <c r="Q14" s="41"/>
      <c r="R14" s="41"/>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 aca="true" t="shared" si="1" ref="BA14:BA23">total_amount_ba($B$2,$D$2,D14,F14,J14,K14,M14)</f>
        <v>15030</v>
      </c>
      <c r="BB14" s="47">
        <f aca="true" t="shared" si="2" ref="BB14:BB23">BA14+SUM(N14:AZ14)</f>
        <v>15030</v>
      </c>
      <c r="BC14" s="37" t="str">
        <f aca="true" t="shared" si="3" ref="BC14:BC23">SpellNumber(L14,BB14)</f>
        <v>INR  Fifteen Thousand  &amp;Thirty  Only</v>
      </c>
      <c r="IA14" s="38">
        <v>1.1</v>
      </c>
      <c r="IB14" s="72" t="s">
        <v>87</v>
      </c>
      <c r="IC14" s="38" t="s">
        <v>42</v>
      </c>
      <c r="ID14" s="38">
        <v>90</v>
      </c>
      <c r="IE14" s="39" t="s">
        <v>84</v>
      </c>
      <c r="IF14" s="39" t="s">
        <v>43</v>
      </c>
      <c r="IG14" s="39" t="s">
        <v>44</v>
      </c>
      <c r="IH14" s="39">
        <v>213</v>
      </c>
      <c r="II14" s="39" t="s">
        <v>38</v>
      </c>
    </row>
    <row r="15" spans="1:243" s="38" customFormat="1" ht="33" customHeight="1">
      <c r="A15" s="22">
        <v>1.2</v>
      </c>
      <c r="B15" s="82" t="s">
        <v>72</v>
      </c>
      <c r="C15" s="24" t="s">
        <v>45</v>
      </c>
      <c r="D15" s="73">
        <v>90</v>
      </c>
      <c r="E15" s="83" t="s">
        <v>84</v>
      </c>
      <c r="F15" s="73">
        <v>200</v>
      </c>
      <c r="G15" s="41"/>
      <c r="H15" s="41"/>
      <c r="I15" s="40" t="s">
        <v>39</v>
      </c>
      <c r="J15" s="42">
        <f t="shared" si="0"/>
        <v>1</v>
      </c>
      <c r="K15" s="43" t="s">
        <v>40</v>
      </c>
      <c r="L15" s="43" t="s">
        <v>4</v>
      </c>
      <c r="M15" s="69"/>
      <c r="N15" s="41"/>
      <c r="O15" s="41"/>
      <c r="P15" s="44"/>
      <c r="Q15" s="41"/>
      <c r="R15" s="41"/>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 t="shared" si="1"/>
        <v>18000</v>
      </c>
      <c r="BB15" s="47">
        <f t="shared" si="2"/>
        <v>18000</v>
      </c>
      <c r="BC15" s="37" t="str">
        <f t="shared" si="3"/>
        <v>INR  Eighteen Thousand    Only</v>
      </c>
      <c r="IA15" s="38">
        <v>1.2</v>
      </c>
      <c r="IB15" s="72" t="s">
        <v>72</v>
      </c>
      <c r="IC15" s="38" t="s">
        <v>45</v>
      </c>
      <c r="ID15" s="38">
        <v>90</v>
      </c>
      <c r="IE15" s="39" t="s">
        <v>84</v>
      </c>
      <c r="IF15" s="39" t="s">
        <v>35</v>
      </c>
      <c r="IG15" s="39" t="s">
        <v>46</v>
      </c>
      <c r="IH15" s="39">
        <v>10</v>
      </c>
      <c r="II15" s="39" t="s">
        <v>38</v>
      </c>
    </row>
    <row r="16" spans="1:243" s="38" customFormat="1" ht="40.5" customHeight="1">
      <c r="A16" s="22">
        <v>1.3</v>
      </c>
      <c r="B16" s="82" t="s">
        <v>73</v>
      </c>
      <c r="C16" s="24" t="s">
        <v>47</v>
      </c>
      <c r="D16" s="73">
        <v>220</v>
      </c>
      <c r="E16" s="84" t="s">
        <v>84</v>
      </c>
      <c r="F16" s="73">
        <v>249</v>
      </c>
      <c r="G16" s="41"/>
      <c r="H16" s="41"/>
      <c r="I16" s="40" t="s">
        <v>39</v>
      </c>
      <c r="J16" s="42">
        <f t="shared" si="0"/>
        <v>1</v>
      </c>
      <c r="K16" s="43" t="s">
        <v>40</v>
      </c>
      <c r="L16" s="43" t="s">
        <v>4</v>
      </c>
      <c r="M16" s="69"/>
      <c r="N16" s="41"/>
      <c r="O16" s="41"/>
      <c r="P16" s="44"/>
      <c r="Q16" s="41"/>
      <c r="R16" s="41"/>
      <c r="S16" s="44"/>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6">
        <f t="shared" si="1"/>
        <v>54780</v>
      </c>
      <c r="BB16" s="47">
        <f t="shared" si="2"/>
        <v>54780</v>
      </c>
      <c r="BC16" s="37" t="str">
        <f t="shared" si="3"/>
        <v>INR  Fifty Four Thousand Seven Hundred &amp; Eighty  Only</v>
      </c>
      <c r="IA16" s="38">
        <v>1.3</v>
      </c>
      <c r="IB16" s="72" t="s">
        <v>73</v>
      </c>
      <c r="IC16" s="38" t="s">
        <v>47</v>
      </c>
      <c r="ID16" s="38">
        <v>220</v>
      </c>
      <c r="IE16" s="39" t="s">
        <v>84</v>
      </c>
      <c r="IF16" s="39" t="s">
        <v>48</v>
      </c>
      <c r="IG16" s="39" t="s">
        <v>49</v>
      </c>
      <c r="IH16" s="39">
        <v>10</v>
      </c>
      <c r="II16" s="39" t="s">
        <v>38</v>
      </c>
    </row>
    <row r="17" spans="1:243" s="38" customFormat="1" ht="30" customHeight="1">
      <c r="A17" s="22">
        <v>1.4</v>
      </c>
      <c r="B17" s="82" t="s">
        <v>74</v>
      </c>
      <c r="C17" s="24" t="s">
        <v>50</v>
      </c>
      <c r="D17" s="73">
        <v>430</v>
      </c>
      <c r="E17" s="84" t="s">
        <v>84</v>
      </c>
      <c r="F17" s="73">
        <v>543</v>
      </c>
      <c r="G17" s="41"/>
      <c r="H17" s="41"/>
      <c r="I17" s="40" t="s">
        <v>39</v>
      </c>
      <c r="J17" s="42">
        <f t="shared" si="0"/>
        <v>1</v>
      </c>
      <c r="K17" s="43" t="s">
        <v>40</v>
      </c>
      <c r="L17" s="43" t="s">
        <v>4</v>
      </c>
      <c r="M17" s="69"/>
      <c r="N17" s="41"/>
      <c r="O17" s="41"/>
      <c r="P17" s="44"/>
      <c r="Q17" s="41"/>
      <c r="R17" s="41"/>
      <c r="S17" s="44"/>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6">
        <f t="shared" si="1"/>
        <v>233490</v>
      </c>
      <c r="BB17" s="47">
        <f t="shared" si="2"/>
        <v>233490</v>
      </c>
      <c r="BC17" s="37" t="str">
        <f t="shared" si="3"/>
        <v>INR  Two Lakh Thirty Three Thousand Four Hundred &amp; Ninety  Only</v>
      </c>
      <c r="IA17" s="38">
        <v>1.4</v>
      </c>
      <c r="IB17" s="72" t="s">
        <v>74</v>
      </c>
      <c r="IC17" s="38" t="s">
        <v>50</v>
      </c>
      <c r="ID17" s="38">
        <v>430</v>
      </c>
      <c r="IE17" s="39" t="s">
        <v>84</v>
      </c>
      <c r="IF17" s="39" t="s">
        <v>41</v>
      </c>
      <c r="IG17" s="39" t="s">
        <v>36</v>
      </c>
      <c r="IH17" s="39">
        <v>123.223</v>
      </c>
      <c r="II17" s="39" t="s">
        <v>38</v>
      </c>
    </row>
    <row r="18" spans="1:243" s="38" customFormat="1" ht="30.75" customHeight="1">
      <c r="A18" s="22">
        <v>2</v>
      </c>
      <c r="B18" s="85" t="s">
        <v>75</v>
      </c>
      <c r="C18" s="24" t="s">
        <v>51</v>
      </c>
      <c r="D18" s="73">
        <v>6</v>
      </c>
      <c r="E18" s="86" t="s">
        <v>38</v>
      </c>
      <c r="F18" s="73">
        <v>2389</v>
      </c>
      <c r="G18" s="41"/>
      <c r="H18" s="41"/>
      <c r="I18" s="40" t="s">
        <v>39</v>
      </c>
      <c r="J18" s="42">
        <f t="shared" si="0"/>
        <v>1</v>
      </c>
      <c r="K18" s="43" t="s">
        <v>40</v>
      </c>
      <c r="L18" s="43" t="s">
        <v>4</v>
      </c>
      <c r="M18" s="69"/>
      <c r="N18" s="41"/>
      <c r="O18" s="41"/>
      <c r="P18" s="44"/>
      <c r="Q18" s="41"/>
      <c r="R18" s="41"/>
      <c r="S18" s="44"/>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8"/>
      <c r="AV18" s="45"/>
      <c r="AW18" s="45"/>
      <c r="AX18" s="45"/>
      <c r="AY18" s="45"/>
      <c r="AZ18" s="45"/>
      <c r="BA18" s="46">
        <f t="shared" si="1"/>
        <v>14334</v>
      </c>
      <c r="BB18" s="47">
        <f t="shared" si="2"/>
        <v>14334</v>
      </c>
      <c r="BC18" s="37" t="str">
        <f t="shared" si="3"/>
        <v>INR  Fourteen Thousand Three Hundred &amp; Thirty Four  Only</v>
      </c>
      <c r="IA18" s="38">
        <v>2</v>
      </c>
      <c r="IB18" s="72" t="s">
        <v>75</v>
      </c>
      <c r="IC18" s="38" t="s">
        <v>51</v>
      </c>
      <c r="ID18" s="38">
        <v>6</v>
      </c>
      <c r="IE18" s="39" t="s">
        <v>38</v>
      </c>
      <c r="IF18" s="39" t="s">
        <v>43</v>
      </c>
      <c r="IG18" s="39" t="s">
        <v>44</v>
      </c>
      <c r="IH18" s="39">
        <v>213</v>
      </c>
      <c r="II18" s="39" t="s">
        <v>38</v>
      </c>
    </row>
    <row r="19" spans="1:243" s="38" customFormat="1" ht="60" customHeight="1">
      <c r="A19" s="22">
        <v>3</v>
      </c>
      <c r="B19" s="82" t="s">
        <v>76</v>
      </c>
      <c r="C19" s="24" t="s">
        <v>52</v>
      </c>
      <c r="D19" s="73">
        <v>70</v>
      </c>
      <c r="E19" s="86" t="s">
        <v>38</v>
      </c>
      <c r="F19" s="73">
        <v>199</v>
      </c>
      <c r="G19" s="41"/>
      <c r="H19" s="41"/>
      <c r="I19" s="40" t="s">
        <v>39</v>
      </c>
      <c r="J19" s="42">
        <f t="shared" si="0"/>
        <v>1</v>
      </c>
      <c r="K19" s="43" t="s">
        <v>40</v>
      </c>
      <c r="L19" s="43" t="s">
        <v>4</v>
      </c>
      <c r="M19" s="69"/>
      <c r="N19" s="41"/>
      <c r="O19" s="41"/>
      <c r="P19" s="44"/>
      <c r="Q19" s="41"/>
      <c r="R19" s="41"/>
      <c r="S19" s="44"/>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6">
        <f t="shared" si="1"/>
        <v>13930</v>
      </c>
      <c r="BB19" s="47">
        <f t="shared" si="2"/>
        <v>13930</v>
      </c>
      <c r="BC19" s="37" t="str">
        <f t="shared" si="3"/>
        <v>INR  Thirteen Thousand Nine Hundred &amp; Thirty  Only</v>
      </c>
      <c r="IA19" s="38">
        <v>3</v>
      </c>
      <c r="IB19" s="72" t="s">
        <v>76</v>
      </c>
      <c r="IC19" s="38" t="s">
        <v>52</v>
      </c>
      <c r="ID19" s="38">
        <v>70</v>
      </c>
      <c r="IE19" s="39" t="s">
        <v>38</v>
      </c>
      <c r="IF19" s="39" t="s">
        <v>35</v>
      </c>
      <c r="IG19" s="39" t="s">
        <v>46</v>
      </c>
      <c r="IH19" s="39">
        <v>10</v>
      </c>
      <c r="II19" s="39" t="s">
        <v>38</v>
      </c>
    </row>
    <row r="20" spans="1:243" s="38" customFormat="1" ht="57" customHeight="1">
      <c r="A20" s="22">
        <v>4</v>
      </c>
      <c r="B20" s="82" t="s">
        <v>77</v>
      </c>
      <c r="C20" s="24" t="s">
        <v>53</v>
      </c>
      <c r="D20" s="73">
        <v>6</v>
      </c>
      <c r="E20" s="86" t="s">
        <v>38</v>
      </c>
      <c r="F20" s="73">
        <v>1661</v>
      </c>
      <c r="G20" s="41"/>
      <c r="H20" s="41"/>
      <c r="I20" s="40" t="s">
        <v>39</v>
      </c>
      <c r="J20" s="42">
        <f t="shared" si="0"/>
        <v>1</v>
      </c>
      <c r="K20" s="43" t="s">
        <v>40</v>
      </c>
      <c r="L20" s="43" t="s">
        <v>4</v>
      </c>
      <c r="M20" s="69"/>
      <c r="N20" s="41"/>
      <c r="O20" s="41"/>
      <c r="P20" s="44"/>
      <c r="Q20" s="41"/>
      <c r="R20" s="41"/>
      <c r="S20" s="44"/>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6">
        <f t="shared" si="1"/>
        <v>9966</v>
      </c>
      <c r="BB20" s="47">
        <f t="shared" si="2"/>
        <v>9966</v>
      </c>
      <c r="BC20" s="37" t="str">
        <f t="shared" si="3"/>
        <v>INR  Nine Thousand Nine Hundred &amp; Sixty Six  Only</v>
      </c>
      <c r="IA20" s="38">
        <v>4</v>
      </c>
      <c r="IB20" s="38" t="s">
        <v>77</v>
      </c>
      <c r="IC20" s="38" t="s">
        <v>53</v>
      </c>
      <c r="ID20" s="38">
        <v>6</v>
      </c>
      <c r="IE20" s="39" t="s">
        <v>38</v>
      </c>
      <c r="IF20" s="39" t="s">
        <v>48</v>
      </c>
      <c r="IG20" s="39" t="s">
        <v>49</v>
      </c>
      <c r="IH20" s="39">
        <v>10</v>
      </c>
      <c r="II20" s="39" t="s">
        <v>38</v>
      </c>
    </row>
    <row r="21" spans="1:243" s="38" customFormat="1" ht="72" customHeight="1">
      <c r="A21" s="22">
        <v>5</v>
      </c>
      <c r="B21" s="87" t="s">
        <v>78</v>
      </c>
      <c r="C21" s="24" t="s">
        <v>54</v>
      </c>
      <c r="D21" s="73">
        <v>1</v>
      </c>
      <c r="E21" s="88" t="s">
        <v>38</v>
      </c>
      <c r="F21" s="73">
        <v>4787</v>
      </c>
      <c r="G21" s="41"/>
      <c r="H21" s="41"/>
      <c r="I21" s="40" t="s">
        <v>39</v>
      </c>
      <c r="J21" s="42">
        <f t="shared" si="0"/>
        <v>1</v>
      </c>
      <c r="K21" s="43" t="s">
        <v>40</v>
      </c>
      <c r="L21" s="43" t="s">
        <v>4</v>
      </c>
      <c r="M21" s="69"/>
      <c r="N21" s="41"/>
      <c r="O21" s="41"/>
      <c r="P21" s="44"/>
      <c r="Q21" s="41"/>
      <c r="R21" s="41"/>
      <c r="S21" s="44"/>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6">
        <f t="shared" si="1"/>
        <v>4787</v>
      </c>
      <c r="BB21" s="47">
        <f t="shared" si="2"/>
        <v>4787</v>
      </c>
      <c r="BC21" s="37" t="str">
        <f t="shared" si="3"/>
        <v>INR  Four Thousand Seven Hundred &amp; Eighty Seven  Only</v>
      </c>
      <c r="IA21" s="38">
        <v>5</v>
      </c>
      <c r="IB21" s="72" t="s">
        <v>78</v>
      </c>
      <c r="IC21" s="38" t="s">
        <v>54</v>
      </c>
      <c r="ID21" s="38">
        <v>1</v>
      </c>
      <c r="IE21" s="39" t="s">
        <v>38</v>
      </c>
      <c r="IF21" s="39" t="s">
        <v>41</v>
      </c>
      <c r="IG21" s="39" t="s">
        <v>36</v>
      </c>
      <c r="IH21" s="39">
        <v>123.223</v>
      </c>
      <c r="II21" s="39" t="s">
        <v>38</v>
      </c>
    </row>
    <row r="22" spans="1:243" s="38" customFormat="1" ht="49.5" customHeight="1">
      <c r="A22" s="22">
        <v>6</v>
      </c>
      <c r="B22" s="82" t="s">
        <v>79</v>
      </c>
      <c r="C22" s="24" t="s">
        <v>55</v>
      </c>
      <c r="D22" s="73">
        <v>1</v>
      </c>
      <c r="E22" s="88" t="s">
        <v>38</v>
      </c>
      <c r="F22" s="73">
        <v>17382</v>
      </c>
      <c r="G22" s="41"/>
      <c r="H22" s="41"/>
      <c r="I22" s="40" t="s">
        <v>39</v>
      </c>
      <c r="J22" s="42">
        <f t="shared" si="0"/>
        <v>1</v>
      </c>
      <c r="K22" s="43" t="s">
        <v>40</v>
      </c>
      <c r="L22" s="43" t="s">
        <v>4</v>
      </c>
      <c r="M22" s="69"/>
      <c r="N22" s="41"/>
      <c r="O22" s="41"/>
      <c r="P22" s="44"/>
      <c r="Q22" s="41"/>
      <c r="R22" s="41"/>
      <c r="S22" s="44"/>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6">
        <f t="shared" si="1"/>
        <v>17382</v>
      </c>
      <c r="BB22" s="47">
        <f t="shared" si="2"/>
        <v>17382</v>
      </c>
      <c r="BC22" s="37" t="str">
        <f t="shared" si="3"/>
        <v>INR  Seventeen Thousand Three Hundred &amp; Eighty Two  Only</v>
      </c>
      <c r="IA22" s="38">
        <v>6</v>
      </c>
      <c r="IB22" s="72" t="s">
        <v>79</v>
      </c>
      <c r="IC22" s="38" t="s">
        <v>55</v>
      </c>
      <c r="ID22" s="38">
        <v>1</v>
      </c>
      <c r="IE22" s="39" t="s">
        <v>38</v>
      </c>
      <c r="IF22" s="39" t="s">
        <v>43</v>
      </c>
      <c r="IG22" s="39" t="s">
        <v>44</v>
      </c>
      <c r="IH22" s="39">
        <v>213</v>
      </c>
      <c r="II22" s="39" t="s">
        <v>38</v>
      </c>
    </row>
    <row r="23" spans="1:243" s="38" customFormat="1" ht="58.5" customHeight="1">
      <c r="A23" s="22">
        <v>7</v>
      </c>
      <c r="B23" s="82" t="s">
        <v>80</v>
      </c>
      <c r="C23" s="24" t="s">
        <v>56</v>
      </c>
      <c r="D23" s="73">
        <v>2</v>
      </c>
      <c r="E23" s="86" t="s">
        <v>38</v>
      </c>
      <c r="F23" s="73">
        <v>1760</v>
      </c>
      <c r="G23" s="41"/>
      <c r="H23" s="41"/>
      <c r="I23" s="40" t="s">
        <v>39</v>
      </c>
      <c r="J23" s="42">
        <f t="shared" si="0"/>
        <v>1</v>
      </c>
      <c r="K23" s="43" t="s">
        <v>40</v>
      </c>
      <c r="L23" s="43" t="s">
        <v>4</v>
      </c>
      <c r="M23" s="69"/>
      <c r="N23" s="41"/>
      <c r="O23" s="41"/>
      <c r="P23" s="44"/>
      <c r="Q23" s="41"/>
      <c r="R23" s="41"/>
      <c r="S23" s="44"/>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6">
        <f t="shared" si="1"/>
        <v>3520</v>
      </c>
      <c r="BB23" s="47">
        <f t="shared" si="2"/>
        <v>3520</v>
      </c>
      <c r="BC23" s="37" t="str">
        <f t="shared" si="3"/>
        <v>INR  Three Thousand Five Hundred &amp; Twenty  Only</v>
      </c>
      <c r="IA23" s="38">
        <v>7</v>
      </c>
      <c r="IB23" s="72" t="s">
        <v>80</v>
      </c>
      <c r="IC23" s="38" t="s">
        <v>56</v>
      </c>
      <c r="ID23" s="38">
        <v>2</v>
      </c>
      <c r="IE23" s="39" t="s">
        <v>38</v>
      </c>
      <c r="IF23" s="39" t="s">
        <v>35</v>
      </c>
      <c r="IG23" s="39" t="s">
        <v>46</v>
      </c>
      <c r="IH23" s="39">
        <v>10</v>
      </c>
      <c r="II23" s="39" t="s">
        <v>38</v>
      </c>
    </row>
    <row r="24" spans="1:243" s="38" customFormat="1" ht="48.75" customHeight="1">
      <c r="A24" s="22">
        <v>8</v>
      </c>
      <c r="B24" s="82" t="s">
        <v>81</v>
      </c>
      <c r="C24" s="24" t="s">
        <v>66</v>
      </c>
      <c r="D24" s="73">
        <v>2</v>
      </c>
      <c r="E24" s="86" t="s">
        <v>38</v>
      </c>
      <c r="F24" s="73">
        <v>556</v>
      </c>
      <c r="G24" s="41"/>
      <c r="H24" s="41"/>
      <c r="I24" s="40" t="s">
        <v>39</v>
      </c>
      <c r="J24" s="42">
        <f>IF(I24="Less(-)",-1,1)</f>
        <v>1</v>
      </c>
      <c r="K24" s="43" t="s">
        <v>40</v>
      </c>
      <c r="L24" s="43" t="s">
        <v>4</v>
      </c>
      <c r="M24" s="69"/>
      <c r="N24" s="41"/>
      <c r="O24" s="41"/>
      <c r="P24" s="44"/>
      <c r="Q24" s="41"/>
      <c r="R24" s="41"/>
      <c r="S24" s="44"/>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6">
        <f>total_amount_ba($B$2,$D$2,D24,F24,J24,K24,M24)</f>
        <v>1112</v>
      </c>
      <c r="BB24" s="47">
        <f>BA24+SUM(N24:AZ24)</f>
        <v>1112</v>
      </c>
      <c r="BC24" s="37" t="str">
        <f>SpellNumber(L24,BB24)</f>
        <v>INR  One Thousand One Hundred &amp; Twelve  Only</v>
      </c>
      <c r="IA24" s="38">
        <v>8</v>
      </c>
      <c r="IB24" s="72" t="s">
        <v>81</v>
      </c>
      <c r="IC24" s="38" t="s">
        <v>66</v>
      </c>
      <c r="ID24" s="38">
        <v>2</v>
      </c>
      <c r="IE24" s="39" t="s">
        <v>38</v>
      </c>
      <c r="IF24" s="39" t="s">
        <v>41</v>
      </c>
      <c r="IG24" s="39" t="s">
        <v>36</v>
      </c>
      <c r="IH24" s="39">
        <v>123.223</v>
      </c>
      <c r="II24" s="39" t="s">
        <v>38</v>
      </c>
    </row>
    <row r="25" spans="1:243" s="38" customFormat="1" ht="48" customHeight="1">
      <c r="A25" s="22">
        <v>9</v>
      </c>
      <c r="B25" s="89" t="s">
        <v>82</v>
      </c>
      <c r="C25" s="24" t="s">
        <v>57</v>
      </c>
      <c r="D25" s="73">
        <v>1</v>
      </c>
      <c r="E25" s="90" t="s">
        <v>85</v>
      </c>
      <c r="F25" s="73">
        <v>4033</v>
      </c>
      <c r="G25" s="41"/>
      <c r="H25" s="41"/>
      <c r="I25" s="40" t="s">
        <v>39</v>
      </c>
      <c r="J25" s="42">
        <f>IF(I25="Less(-)",-1,1)</f>
        <v>1</v>
      </c>
      <c r="K25" s="43" t="s">
        <v>40</v>
      </c>
      <c r="L25" s="43" t="s">
        <v>4</v>
      </c>
      <c r="M25" s="69"/>
      <c r="N25" s="41"/>
      <c r="O25" s="41"/>
      <c r="P25" s="44"/>
      <c r="Q25" s="41"/>
      <c r="R25" s="41"/>
      <c r="S25" s="44"/>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6">
        <f>total_amount_ba($B$2,$D$2,D25,F25,J25,K25,M25)</f>
        <v>4033</v>
      </c>
      <c r="BB25" s="47">
        <f>BA25+SUM(N25:AZ25)</f>
        <v>4033</v>
      </c>
      <c r="BC25" s="37" t="str">
        <f>SpellNumber(L25,BB25)</f>
        <v>INR  Four Thousand  &amp;Thirty Three  Only</v>
      </c>
      <c r="IA25" s="38">
        <v>9</v>
      </c>
      <c r="IB25" s="72" t="s">
        <v>82</v>
      </c>
      <c r="IC25" s="38" t="s">
        <v>57</v>
      </c>
      <c r="ID25" s="38">
        <v>1</v>
      </c>
      <c r="IE25" s="39" t="s">
        <v>85</v>
      </c>
      <c r="IF25" s="39" t="s">
        <v>43</v>
      </c>
      <c r="IG25" s="39" t="s">
        <v>44</v>
      </c>
      <c r="IH25" s="39">
        <v>213</v>
      </c>
      <c r="II25" s="39" t="s">
        <v>38</v>
      </c>
    </row>
    <row r="26" spans="1:243" s="38" customFormat="1" ht="57" customHeight="1">
      <c r="A26" s="22">
        <v>10</v>
      </c>
      <c r="B26" s="91" t="s">
        <v>83</v>
      </c>
      <c r="C26" s="24" t="s">
        <v>58</v>
      </c>
      <c r="D26" s="73">
        <v>6</v>
      </c>
      <c r="E26" s="90" t="s">
        <v>86</v>
      </c>
      <c r="F26" s="73">
        <v>131</v>
      </c>
      <c r="G26" s="41"/>
      <c r="H26" s="41"/>
      <c r="I26" s="40" t="s">
        <v>39</v>
      </c>
      <c r="J26" s="42">
        <f>IF(I26="Less(-)",-1,1)</f>
        <v>1</v>
      </c>
      <c r="K26" s="43" t="s">
        <v>40</v>
      </c>
      <c r="L26" s="43" t="s">
        <v>4</v>
      </c>
      <c r="M26" s="69"/>
      <c r="N26" s="41"/>
      <c r="O26" s="41"/>
      <c r="P26" s="44"/>
      <c r="Q26" s="41"/>
      <c r="R26" s="41"/>
      <c r="S26" s="44"/>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6">
        <f>total_amount_ba($B$2,$D$2,D26,F26,J26,K26,M26)</f>
        <v>786</v>
      </c>
      <c r="BB26" s="47">
        <f>BA26+SUM(N26:AZ26)</f>
        <v>786</v>
      </c>
      <c r="BC26" s="37" t="str">
        <f>SpellNumber(L26,BB26)</f>
        <v>INR  Seven Hundred &amp; Eighty Six  Only</v>
      </c>
      <c r="IA26" s="38">
        <v>10</v>
      </c>
      <c r="IB26" s="72" t="s">
        <v>83</v>
      </c>
      <c r="IC26" s="38" t="s">
        <v>58</v>
      </c>
      <c r="ID26" s="38">
        <v>6</v>
      </c>
      <c r="IE26" s="39" t="s">
        <v>86</v>
      </c>
      <c r="IF26" s="39" t="s">
        <v>35</v>
      </c>
      <c r="IG26" s="39" t="s">
        <v>46</v>
      </c>
      <c r="IH26" s="39">
        <v>10</v>
      </c>
      <c r="II26" s="39" t="s">
        <v>38</v>
      </c>
    </row>
    <row r="27" spans="1:243" s="38" customFormat="1" ht="48" customHeight="1">
      <c r="A27" s="49" t="s">
        <v>68</v>
      </c>
      <c r="B27" s="50"/>
      <c r="C27" s="51"/>
      <c r="D27" s="52"/>
      <c r="E27" s="52"/>
      <c r="F27" s="52"/>
      <c r="G27" s="52"/>
      <c r="H27" s="53"/>
      <c r="I27" s="53"/>
      <c r="J27" s="53"/>
      <c r="K27" s="53"/>
      <c r="L27" s="54"/>
      <c r="BA27" s="55">
        <f>SUM(BA13:BA26)</f>
        <v>391150</v>
      </c>
      <c r="BB27" s="56">
        <f>SUM(BB13:BB26)</f>
        <v>391150</v>
      </c>
      <c r="BC27" s="37" t="str">
        <f>SpellNumber($E$2,BB27)</f>
        <v>INR  Three Lakh Ninety One Thousand One Hundred &amp; Fifty  Only</v>
      </c>
      <c r="IE27" s="39">
        <v>4</v>
      </c>
      <c r="IF27" s="39" t="s">
        <v>43</v>
      </c>
      <c r="IG27" s="39" t="s">
        <v>59</v>
      </c>
      <c r="IH27" s="39">
        <v>10</v>
      </c>
      <c r="II27" s="39" t="s">
        <v>38</v>
      </c>
    </row>
    <row r="28" spans="1:243" s="65" customFormat="1" ht="18">
      <c r="A28" s="50" t="s">
        <v>69</v>
      </c>
      <c r="B28" s="57"/>
      <c r="C28" s="58"/>
      <c r="D28" s="59"/>
      <c r="E28" s="70" t="s">
        <v>61</v>
      </c>
      <c r="F28" s="71"/>
      <c r="G28" s="60"/>
      <c r="H28" s="61"/>
      <c r="I28" s="61"/>
      <c r="J28" s="61"/>
      <c r="K28" s="62"/>
      <c r="L28" s="63"/>
      <c r="M28" s="64"/>
      <c r="O28" s="38"/>
      <c r="P28" s="38"/>
      <c r="Q28" s="38"/>
      <c r="R28" s="38"/>
      <c r="S28" s="38"/>
      <c r="BA28" s="66">
        <f>IF(ISBLANK(F28),0,IF(E28="Excess (+)",ROUND(BA27+(BA27*F28),2),IF(E28="Less (-)",ROUND(BA27+(BA27*F28*(-1)),2),IF(E28="At Par",BA27,0))))</f>
        <v>0</v>
      </c>
      <c r="BB28" s="67">
        <f>ROUND(BA28,0)</f>
        <v>0</v>
      </c>
      <c r="BC28" s="37" t="str">
        <f>SpellNumber($E$2,BB28)</f>
        <v>INR Zero Only</v>
      </c>
      <c r="IE28" s="68"/>
      <c r="IF28" s="68"/>
      <c r="IG28" s="68"/>
      <c r="IH28" s="68"/>
      <c r="II28" s="68"/>
    </row>
    <row r="29" spans="1:243" s="65" customFormat="1" ht="18">
      <c r="A29" s="49" t="s">
        <v>70</v>
      </c>
      <c r="B29" s="49"/>
      <c r="C29" s="75" t="str">
        <f>SpellNumber($E$2,BB28)</f>
        <v>INR Zero Only</v>
      </c>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IE29" s="68"/>
      <c r="IF29" s="68"/>
      <c r="IG29" s="68"/>
      <c r="IH29" s="68"/>
      <c r="II29" s="68"/>
    </row>
    <row r="30" ht="15"/>
    <row r="31" ht="15"/>
    <row r="32" ht="15"/>
  </sheetData>
  <sheetProtection password="EEC8" sheet="1"/>
  <mergeCells count="8">
    <mergeCell ref="A9:BC9"/>
    <mergeCell ref="C29:BC29"/>
    <mergeCell ref="A1:L1"/>
    <mergeCell ref="A4:BC4"/>
    <mergeCell ref="A5:BC5"/>
    <mergeCell ref="A6:BC6"/>
    <mergeCell ref="A7:BC7"/>
    <mergeCell ref="B8:BC8"/>
  </mergeCells>
  <dataValidations count="20">
    <dataValidation type="list" allowBlank="1" showErrorMessage="1" sqref="E28">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allowBlank="1" showInputMessage="1" showErrorMessage="1" promptTitle="Item Description" prompt="Please enter Item Description in text" sqref="B18:B23">
      <formula1>0</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
      <formula1>IF(E28="Select",-1,IF(E28="At Par",0,0))</formula1>
      <formula2>IF(E28="Select",-1,IF(E28="At Par",0,0.99))</formula2>
    </dataValidation>
    <dataValidation type="decimal" allowBlank="1" showInputMessage="1" showErrorMessage="1" promptTitle="Rate Entry" prompt="Please enter VAT charges in Rupees for this item. " errorTitle="Invaid Entry" error="Only Numeric Values are allowed. " sqref="M14:M2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type="list" allowBlank="1" showErrorMessage="1" sqref="K13:K26">
      <formula1>"Partial Conversion,Full Conversion"</formula1>
      <formula2>0</formula2>
    </dataValidation>
    <dataValidation allowBlank="1" showInputMessage="1" showErrorMessage="1" promptTitle="Addition / Deduction" prompt="Please Choose the correct One" sqref="J13:J26">
      <formula1>0</formula1>
      <formula2>0</formula2>
    </dataValidation>
    <dataValidation type="list" showErrorMessage="1" sqref="I13:I26">
      <formula1>"Excess(+),Less(-)"</formula1>
      <formula2>0</formula2>
    </dataValidation>
    <dataValidation allowBlank="1" showInputMessage="1" showErrorMessage="1" promptTitle="Itemcode/Make" prompt="Please enter text" sqref="C13:C2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allowBlank="1" showInputMessage="1" showErrorMessage="1" promptTitle="Units" prompt="Please enter Units in text" sqref="E13:E26">
      <formula1>0</formula1>
      <formula2>0</formula2>
    </dataValidation>
    <dataValidation type="decimal" allowBlank="1" showInputMessage="1" showErrorMessage="1" promptTitle="Quantity" prompt="Please enter the Quantity for this item. " errorTitle="Invalid Entry" error="Only Numeric Values are allowed. " sqref="F13:F26 D13:D26">
      <formula1>0</formula1>
      <formula2>999999999999999</formula2>
    </dataValidation>
    <dataValidation type="list" allowBlank="1" showInputMessage="1" showErrorMessage="1" sqref="L13 L14 L15 L16 L17 L18 L19 L20 L21 L22 L23 L24 L26 L25">
      <formula1>"INR"</formula1>
    </dataValidation>
    <dataValidation type="decimal" allowBlank="1" showErrorMessage="1" errorTitle="Invalid Entry" error="Only Numeric Values are allowed. " sqref="A13:A26">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0" t="s">
        <v>60</v>
      </c>
      <c r="F6" s="80"/>
      <c r="G6" s="80"/>
      <c r="H6" s="80"/>
      <c r="I6" s="80"/>
      <c r="J6" s="80"/>
      <c r="K6" s="80"/>
    </row>
    <row r="7" spans="5:11" ht="14.25">
      <c r="E7" s="81"/>
      <c r="F7" s="81"/>
      <c r="G7" s="81"/>
      <c r="H7" s="81"/>
      <c r="I7" s="81"/>
      <c r="J7" s="81"/>
      <c r="K7" s="81"/>
    </row>
    <row r="8" spans="5:11" ht="14.25">
      <c r="E8" s="81"/>
      <c r="F8" s="81"/>
      <c r="G8" s="81"/>
      <c r="H8" s="81"/>
      <c r="I8" s="81"/>
      <c r="J8" s="81"/>
      <c r="K8" s="81"/>
    </row>
    <row r="9" spans="5:11" ht="14.25">
      <c r="E9" s="81"/>
      <c r="F9" s="81"/>
      <c r="G9" s="81"/>
      <c r="H9" s="81"/>
      <c r="I9" s="81"/>
      <c r="J9" s="81"/>
      <c r="K9" s="81"/>
    </row>
    <row r="10" spans="5:11" ht="14.25">
      <c r="E10" s="81"/>
      <c r="F10" s="81"/>
      <c r="G10" s="81"/>
      <c r="H10" s="81"/>
      <c r="I10" s="81"/>
      <c r="J10" s="81"/>
      <c r="K10" s="81"/>
    </row>
    <row r="11" spans="5:11" ht="14.25">
      <c r="E11" s="81"/>
      <c r="F11" s="81"/>
      <c r="G11" s="81"/>
      <c r="H11" s="81"/>
      <c r="I11" s="81"/>
      <c r="J11" s="81"/>
      <c r="K11" s="81"/>
    </row>
    <row r="12" spans="5:11" ht="14.25">
      <c r="E12" s="81"/>
      <c r="F12" s="81"/>
      <c r="G12" s="81"/>
      <c r="H12" s="81"/>
      <c r="I12" s="81"/>
      <c r="J12" s="81"/>
      <c r="K12" s="81"/>
    </row>
    <row r="13" spans="5:11" ht="14.25">
      <c r="E13" s="81"/>
      <c r="F13" s="81"/>
      <c r="G13" s="81"/>
      <c r="H13" s="81"/>
      <c r="I13" s="81"/>
      <c r="J13" s="81"/>
      <c r="K13" s="81"/>
    </row>
    <row r="14" spans="5:11" ht="14.2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2023-07-04T11:07:00Z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