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3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<sst xmlns="http://schemas.openxmlformats.org/spreadsheetml/2006/main" count="260" uniqueCount="104">
  <si>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</si>
  <si>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</si>
  <si>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</si>
  <si>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</si>
  <si>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</si>
  <si>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</si>
  <si>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</si>
  <si>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</si>
  <si>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</si>
  <si>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</si>
  <si>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</si>
  <si>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</si>
  <si>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</si>
  <si>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</si>
  <si>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</si>
  <si>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</si>
  <si>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</si>
  <si>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</si>
  <si>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</si>
  <si>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</si>
  <si>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</si>
  <si>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</si>
  <si>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</si>
  <si>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</si>
  <si>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</si>
  <si>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</si>
  <si>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</si>
  <si>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</si>
  <si>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</si>
  <si>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</si>
  <si>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</si>
  <si>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</si>
  <si>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</si>
  <si>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</si>
  <si>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</si>
  <si>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</si>
  <si>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</si>
  <si>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</si>
  <si>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</si>
  <si>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</si>
  <si>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</si>
  <si>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</si>
  <si>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</si>
  <si>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</si>
  <si>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</si>
  <si>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</si>
  <si>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</si>
  <si>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</si>
  <si>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</si>
  <si>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</si>
  <si>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</si>
  <si>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</si>
  <si>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</si>
  <si>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</si>
  <si>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</si>
  <si>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</si>
  <si>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</si>
  <si>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</si>
  <si>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</si>
  <si>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</si>
  <si>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</si>
  <si>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</si>
  <si>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</si>
  <si>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</si>
  <si>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</si>
  <si>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</si>
  <si>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</si>
  <si>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</si>
  <si>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</si>
  <si>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</si>
  <si>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</si>
  <si>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</si>
  <si>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</si>
  <si>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</si>
  <si>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</si>
  <si>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</si>
  <si>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</si>
  <si>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</si>
  <si>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</si>
  <si>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</si>
  <si>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</si>
  <si>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</si>
  <si>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</si>
  <si>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</si>
  <si>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</si>
  <si>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</si>
  <si>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Name of Work: roviding and fixing of precoated G.I. profile sheet (Canteen of Limbdi Hostel), P/F of Gate in GSC (Extension) and painting work in Limbdi (29 nos room), Rajputana (10 nos room), Morvi (8 nos room) Hostel , IIT (BHU), Varanasi.</t>
  </si>
  <si>
    <r>
      <t>Demolishing brick work manually/ by mechanical means including stacking of serviceable material and disposal of unserviceable material within 50 metres lead as per direction of Engineer-in-charge.  
In cement mortar</t>
    </r>
    <r>
      <rPr>
        <b/>
        <sz val="12"/>
        <color indexed="8"/>
        <rFont val="Times New Roman"/>
        <family val="1"/>
      </rPr>
      <t xml:space="preserve"> (15.7.4)</t>
    </r>
  </si>
  <si>
    <r>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floor,etc., up to floor five level, excluding the cost of centering, shuttering and finishing: 
1:2:4 (1 Cement : 2 coarse sand : 4 graded stone aggregate 20 mm nominal size)</t>
    </r>
    <r>
      <rPr>
        <b/>
        <sz val="12"/>
        <color indexed="8"/>
        <rFont val="Times New Roman"/>
        <family val="1"/>
      </rPr>
      <t>(4.2.3)</t>
    </r>
  </si>
  <si>
    <r>
      <t>12 mm cement plaster of mix :  
1:4 (1 cement: 4 coarse sand)</t>
    </r>
    <r>
      <rPr>
        <b/>
        <sz val="12"/>
        <color indexed="8"/>
        <rFont val="Times New Roman"/>
        <family val="1"/>
      </rPr>
      <t>(13.4.1)</t>
    </r>
  </si>
  <si>
    <r>
      <t>Finishing walls with Acrylic Smooth exterior paint of required shade : 
New work (Two or more coat applied @ 1.67 ltr/10 sqm over and including priming coat of exterior primer applied @ 2.20 kg/ 10 sqm)</t>
    </r>
    <r>
      <rPr>
        <b/>
        <sz val="12"/>
        <color indexed="8"/>
        <rFont val="Times New Roman"/>
        <family val="1"/>
      </rPr>
      <t xml:space="preserve"> (13.46.1)</t>
    </r>
  </si>
  <si>
    <r>
      <t>Steel work welded in built up sections/ framed work, including cutting, hoisting, fixing in position and applying a priming coat of approved steel primer using structural steel etc. as required. 
In gratings, frames, guard bar, ladder, railings, brackets, gates and similar works</t>
    </r>
    <r>
      <rPr>
        <b/>
        <sz val="12"/>
        <color indexed="8"/>
        <rFont val="Times New Roman"/>
        <family val="1"/>
      </rPr>
      <t xml:space="preserve"> (10.25.2)</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</si>
  <si>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2"/>
        <color indexed="8"/>
        <rFont val="Times New Roman"/>
        <family val="1"/>
      </rPr>
      <t>(10.16.1)</t>
    </r>
  </si>
  <si>
    <r>
      <t xml:space="preserve">Painting with synthetic enamel paint of approved brand and manufacture to give an even shade :
Two or more coats on new work </t>
    </r>
    <r>
      <rPr>
        <b/>
        <sz val="12"/>
        <color indexed="8"/>
        <rFont val="Times New Roman"/>
        <family val="1"/>
      </rPr>
      <t>(13.61.1)</t>
    </r>
  </si>
  <si>
    <r>
      <t xml:space="preserve"> 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 self tapping screws of size (5.5x 55 mm) with EPDM seal, complete upto any pitch in horizontal/ vertical or curved surfaces, excluding the cost of purlins, rafters and trusses and including cutting to size and shape wherever required. </t>
    </r>
    <r>
      <rPr>
        <b/>
        <sz val="12"/>
        <color indexed="8"/>
        <rFont val="Times New Roman"/>
        <family val="1"/>
      </rPr>
      <t>(12.50)</t>
    </r>
  </si>
  <si>
    <r>
      <t>Removing dry or oil bound distemper, water proofing cement paint and the like by scrapping, sand papering and preparing the surface smooth including necessary repairs to scratches etc. complete.</t>
    </r>
    <r>
      <rPr>
        <b/>
        <sz val="12"/>
        <color indexed="8"/>
        <rFont val="Times New Roman"/>
        <family val="1"/>
      </rPr>
      <t xml:space="preserve"> (14.46)</t>
    </r>
  </si>
  <si>
    <r>
      <t xml:space="preserve">Providing and applying white cement based putty of average thickness 1 mm, of approved brand and manufacturer, over the plastered wall surface to prepare the surface even and smooth complete. </t>
    </r>
    <r>
      <rPr>
        <b/>
        <sz val="12"/>
        <color indexed="8"/>
        <rFont val="Times New Roman"/>
        <family val="1"/>
      </rPr>
      <t xml:space="preserve">(13.80)  </t>
    </r>
  </si>
  <si>
    <r>
      <t xml:space="preserve"> Distempering with oil bound washable distemper of approved brand and manufacture to give an even shade :  
New work (two or more coats) over and including water tinnable priming coat with cement primer  </t>
    </r>
    <r>
      <rPr>
        <b/>
        <sz val="12"/>
        <color indexed="8"/>
        <rFont val="Times New Roman"/>
        <family val="1"/>
      </rPr>
      <t>(13.41.1)</t>
    </r>
  </si>
  <si>
    <r>
      <t xml:space="preserve"> Distempering with 1st quality acrylic distember (Ready mix)
having VOC content less than 50 grams/ litre of approved brand and manufacture to give an even shade :
Old work (one or more coats) </t>
    </r>
    <r>
      <rPr>
        <b/>
        <sz val="12"/>
        <color indexed="8"/>
        <rFont val="Times New Roman"/>
        <family val="1"/>
      </rPr>
      <t xml:space="preserve"> (13.90.1)</t>
    </r>
    <r>
      <rPr>
        <sz val="12"/>
        <color indexed="8"/>
        <rFont val="Times New Roman"/>
        <family val="1"/>
      </rPr>
      <t xml:space="preserve"> </t>
    </r>
    <r>
      <rPr>
        <b/>
        <sz val="12"/>
        <color indexed="8"/>
        <rFont val="Times New Roman"/>
        <family val="1"/>
      </rPr>
      <t xml:space="preserve"> </t>
    </r>
  </si>
  <si>
    <r>
      <t>Providing and fixing 1mm thick M.S. sheet door with frame of 40x40x6 mm angle iron and 3 mm M.S. gusset plates at the junctions and corners, all necessary fittings complete, including applying a priming coat of approved steel primer.
 Using M.S. angels 40x40x6 mm for diagonal braces</t>
    </r>
    <r>
      <rPr>
        <b/>
        <sz val="12"/>
        <color indexed="8"/>
        <rFont val="Times New Roman"/>
        <family val="1"/>
      </rPr>
      <t xml:space="preserve"> (10.5.1)</t>
    </r>
    <r>
      <rPr>
        <sz val="12"/>
        <color indexed="8"/>
        <rFont val="Times New Roman"/>
        <family val="1"/>
      </rPr>
      <t xml:space="preserve"> </t>
    </r>
    <r>
      <rPr>
        <b/>
        <sz val="12"/>
        <color indexed="8"/>
        <rFont val="Times New Roman"/>
        <family val="1"/>
      </rPr>
      <t xml:space="preserve"> </t>
    </r>
  </si>
  <si>
    <t>cum</t>
  </si>
  <si>
    <t>Sqm</t>
  </si>
  <si>
    <t>kg</t>
  </si>
  <si>
    <t>Contract No:   IIT(BHU)/IWD/CT-41/2022-23/1789 Dated 11.01.2023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</si>
</sst>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7" fillId="0" borderId="14" xfId="56" applyNumberFormat="1" applyFont="1" applyFill="1" applyBorder="1" applyAlignment="1" applyProtection="1">
      <alignment horizontal="center" vertical="top" wrapText="1"/>
      <protection locked="0"/>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5"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16"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4" fillId="0" borderId="11" xfId="59" applyNumberFormat="1" applyFont="1" applyFill="1" applyBorder="1" applyAlignment="1">
      <alignment horizontal="center" vertical="top"/>
      <protection/>
    </xf>
    <xf numFmtId="0" fontId="7"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wrapText="1" readingOrder="1"/>
      <protection/>
    </xf>
    <xf numFmtId="172" fontId="4" fillId="0" borderId="11" xfId="59" applyNumberFormat="1" applyFont="1" applyFill="1" applyBorder="1" applyAlignment="1">
      <alignment vertical="top"/>
      <protection/>
    </xf>
    <xf numFmtId="0" fontId="4" fillId="0" borderId="11" xfId="56" applyNumberFormat="1" applyFont="1" applyFill="1" applyBorder="1" applyAlignment="1">
      <alignment horizontal="left" vertical="top"/>
      <protection/>
    </xf>
    <xf numFmtId="0" fontId="4" fillId="0" borderId="11" xfId="59" applyNumberFormat="1" applyFont="1" applyFill="1" applyBorder="1" applyAlignment="1">
      <alignment vertical="top"/>
      <protection/>
    </xf>
    <xf numFmtId="0" fontId="7" fillId="0" borderId="11" xfId="56" applyNumberFormat="1" applyFont="1" applyFill="1" applyBorder="1" applyAlignment="1" applyProtection="1">
      <alignment horizontal="right" vertical="top"/>
      <protection/>
    </xf>
    <xf numFmtId="0" fontId="4" fillId="0" borderId="11" xfId="56" applyNumberFormat="1" applyFont="1" applyFill="1" applyBorder="1" applyAlignment="1">
      <alignment vertical="top"/>
      <protection/>
    </xf>
    <xf numFmtId="0" fontId="7" fillId="0" borderId="11" xfId="56" applyNumberFormat="1" applyFont="1" applyFill="1" applyBorder="1" applyAlignment="1" applyProtection="1">
      <alignment horizontal="left" vertical="top"/>
      <protection locked="0"/>
    </xf>
    <xf numFmtId="0" fontId="7" fillId="0" borderId="14" xfId="56" applyNumberFormat="1" applyFont="1" applyFill="1" applyBorder="1" applyAlignment="1" applyProtection="1">
      <alignment horizontal="right" vertical="top"/>
      <protection locked="0"/>
    </xf>
    <xf numFmtId="0" fontId="7" fillId="0" borderId="11" xfId="56" applyNumberFormat="1" applyFont="1" applyFill="1" applyBorder="1" applyAlignment="1" applyProtection="1">
      <alignment horizontal="center" vertical="top" wrapText="1"/>
      <protection locked="0"/>
    </xf>
    <xf numFmtId="0" fontId="7" fillId="0" borderId="17" xfId="59" applyNumberFormat="1" applyFont="1" applyFill="1" applyBorder="1" applyAlignment="1">
      <alignment horizontal="right" vertical="top"/>
      <protection/>
    </xf>
    <xf numFmtId="172" fontId="7"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7" fillId="0" borderId="18"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4" fillId="0" borderId="0" xfId="59" applyNumberFormat="1" applyFont="1" applyFill="1" applyBorder="1" applyAlignment="1">
      <alignment vertical="top"/>
      <protection/>
    </xf>
    <xf numFmtId="0" fontId="16"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6" fillId="0" borderId="18" xfId="59" applyNumberFormat="1" applyFont="1" applyFill="1" applyBorder="1" applyAlignment="1">
      <alignment vertical="top"/>
      <protection/>
    </xf>
    <xf numFmtId="2" fontId="16" fillId="0" borderId="22" xfId="59" applyNumberFormat="1" applyFont="1" applyFill="1" applyBorder="1" applyAlignment="1">
      <alignment vertical="top"/>
      <protection/>
    </xf>
    <xf numFmtId="0" fontId="4" fillId="0" borderId="18" xfId="59" applyNumberFormat="1" applyFont="1" applyFill="1" applyBorder="1" applyAlignment="1">
      <alignment vertical="top" wrapText="1"/>
      <protection/>
    </xf>
    <xf numFmtId="0" fontId="4" fillId="0" borderId="23" xfId="59" applyNumberFormat="1" applyFont="1" applyFill="1" applyBorder="1" applyAlignment="1">
      <alignment horizontal="center" vertical="top"/>
      <protection/>
    </xf>
    <xf numFmtId="0" fontId="60" fillId="0" borderId="23" xfId="0" applyFont="1" applyBorder="1" applyAlignment="1">
      <alignment vertical="top" wrapText="1"/>
    </xf>
    <xf numFmtId="0" fontId="14" fillId="0" borderId="23" xfId="59" applyNumberFormat="1" applyFont="1" applyFill="1" applyBorder="1" applyAlignment="1">
      <alignment horizontal="left" wrapText="1" readingOrder="1"/>
      <protection/>
    </xf>
    <xf numFmtId="2" fontId="60" fillId="34" borderId="23" xfId="0" applyNumberFormat="1" applyFont="1" applyFill="1" applyBorder="1" applyAlignment="1">
      <alignment horizontal="center" wrapText="1"/>
    </xf>
    <xf numFmtId="173" fontId="60" fillId="34" borderId="23" xfId="0" applyNumberFormat="1" applyFont="1" applyFill="1" applyBorder="1" applyAlignment="1">
      <alignment horizontal="center" wrapText="1"/>
    </xf>
    <xf numFmtId="2" fontId="60" fillId="34" borderId="23" xfId="0" applyNumberFormat="1" applyFont="1" applyFill="1" applyBorder="1" applyAlignment="1">
      <alignment horizontal="center"/>
    </xf>
    <xf numFmtId="2" fontId="7" fillId="0" borderId="23" xfId="56" applyNumberFormat="1" applyFont="1" applyFill="1" applyBorder="1" applyAlignment="1" applyProtection="1">
      <alignment horizontal="right" vertical="top"/>
      <protection locked="0"/>
    </xf>
    <xf numFmtId="2" fontId="7" fillId="0" borderId="23" xfId="56" applyNumberFormat="1" applyFont="1" applyFill="1" applyBorder="1" applyAlignment="1" applyProtection="1">
      <alignment horizontal="right" vertical="top"/>
      <protection/>
    </xf>
    <xf numFmtId="2" fontId="4" fillId="0" borderId="23" xfId="59" applyNumberFormat="1" applyFont="1" applyFill="1" applyBorder="1" applyAlignment="1">
      <alignment vertical="top"/>
      <protection/>
    </xf>
    <xf numFmtId="2" fontId="4" fillId="0" borderId="23" xfId="56" applyNumberFormat="1" applyFont="1" applyFill="1" applyBorder="1" applyAlignment="1">
      <alignment vertical="top"/>
      <protection/>
    </xf>
    <xf numFmtId="2" fontId="7" fillId="0" borderId="23" xfId="56" applyNumberFormat="1" applyFont="1" applyFill="1" applyBorder="1" applyAlignment="1" applyProtection="1">
      <alignment horizontal="left" vertical="top"/>
      <protection locked="0"/>
    </xf>
    <xf numFmtId="2" fontId="7" fillId="33" borderId="23" xfId="56" applyNumberFormat="1" applyFont="1" applyFill="1" applyBorder="1" applyAlignment="1" applyProtection="1">
      <alignment horizontal="right" vertical="top"/>
      <protection locked="0"/>
    </xf>
    <xf numFmtId="2" fontId="7" fillId="0" borderId="23" xfId="56" applyNumberFormat="1" applyFont="1" applyFill="1" applyBorder="1" applyAlignment="1" applyProtection="1">
      <alignment horizontal="center" vertical="top" wrapText="1"/>
      <protection locked="0"/>
    </xf>
    <xf numFmtId="2" fontId="7" fillId="0" borderId="23" xfId="59" applyNumberFormat="1" applyFont="1" applyFill="1" applyBorder="1" applyAlignment="1">
      <alignment horizontal="right" vertical="top"/>
      <protection/>
    </xf>
    <xf numFmtId="2" fontId="7" fillId="0" borderId="23" xfId="58" applyNumberFormat="1" applyFont="1" applyFill="1" applyBorder="1" applyAlignment="1">
      <alignment horizontal="right" vertical="top"/>
      <protection/>
    </xf>
    <xf numFmtId="0" fontId="4" fillId="0" borderId="23" xfId="59" applyNumberFormat="1" applyFont="1" applyFill="1" applyBorder="1" applyAlignment="1">
      <alignment vertical="top" wrapText="1"/>
      <protection/>
    </xf>
    <xf numFmtId="2" fontId="15" fillId="0" borderId="23" xfId="56" applyNumberFormat="1" applyFont="1" applyFill="1" applyBorder="1" applyAlignment="1" applyProtection="1">
      <alignment horizontal="center" vertical="top" wrapText="1"/>
      <protection locked="0"/>
    </xf>
    <xf numFmtId="0" fontId="60" fillId="34" borderId="23" xfId="0" applyFont="1" applyFill="1" applyBorder="1" applyAlignment="1">
      <alignment vertical="top" wrapText="1"/>
    </xf>
    <xf numFmtId="0" fontId="60" fillId="34" borderId="23" xfId="0" applyFont="1" applyFill="1" applyBorder="1" applyAlignment="1">
      <alignment horizontal="center"/>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7" t="str">
        <f>B2&amp;" BoQ"</f>
        <v>Percentage BoQ</v>
      </c>
      <c r="B1" s="87"/>
      <c r="C1" s="87"/>
      <c r="D1" s="87"/>
      <c r="E1" s="87"/>
      <c r="F1" s="87"/>
      <c r="G1" s="87"/>
      <c r="H1" s="87"/>
      <c r="I1" s="87"/>
      <c r="J1" s="87"/>
      <c r="K1" s="87"/>
      <c r="L1" s="87"/>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8" t="s">
        <v>65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6" customHeight="1">
      <c r="A5" s="88" t="s">
        <v>86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27" customHeight="1">
      <c r="A6" s="88" t="s">
        <v>103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15"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60">
      <c r="A8" s="11" t="s">
        <v>62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15">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4" customFormat="1" ht="27" hidden="1">
      <c r="A13" s="43">
        <v>0.1</v>
      </c>
      <c r="B13" s="44" t="s">
        <v>68</v>
      </c>
      <c r="C13" s="45" t="s">
        <v>34</v>
      </c>
      <c r="D13" s="46"/>
      <c r="E13" s="47"/>
      <c r="F13" s="48"/>
      <c r="G13" s="49"/>
      <c r="H13" s="49"/>
      <c r="I13" s="48"/>
      <c r="J13" s="50"/>
      <c r="K13" s="51"/>
      <c r="L13" s="51"/>
      <c r="M13" s="32"/>
      <c r="N13" s="52"/>
      <c r="O13" s="52"/>
      <c r="P13" s="22"/>
      <c r="Q13" s="52"/>
      <c r="R13" s="52"/>
      <c r="S13" s="2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IA13" s="24">
        <v>0.1</v>
      </c>
      <c r="IB13" s="24" t="s">
        <v>68</v>
      </c>
      <c r="IC13" s="24" t="s">
        <v>34</v>
      </c>
      <c r="IE13" s="25"/>
      <c r="IF13" s="25" t="s">
        <v>35</v>
      </c>
      <c r="IG13" s="25" t="s">
        <v>36</v>
      </c>
      <c r="IH13" s="25">
        <v>10</v>
      </c>
      <c r="II13" s="25" t="s">
        <v>37</v>
      </c>
    </row>
    <row r="14" spans="1:243" s="24" customFormat="1" ht="72" customHeight="1">
      <c r="A14" s="66">
        <v>1</v>
      </c>
      <c r="B14" s="67" t="s">
        <v>87</v>
      </c>
      <c r="C14" s="68" t="s">
        <v>38</v>
      </c>
      <c r="D14" s="69">
        <v>0.1</v>
      </c>
      <c r="E14" s="70" t="s">
        <v>100</v>
      </c>
      <c r="F14" s="71">
        <v>1469.9</v>
      </c>
      <c r="G14" s="72"/>
      <c r="H14" s="73"/>
      <c r="I14" s="74" t="s">
        <v>40</v>
      </c>
      <c r="J14" s="75">
        <f aca="true" t="shared" si="0" ref="J14:J24">IF(I14="Less(-)",-1,1)</f>
        <v>1</v>
      </c>
      <c r="K14" s="76" t="s">
        <v>41</v>
      </c>
      <c r="L14" s="76" t="s">
        <v>4</v>
      </c>
      <c r="M14" s="77"/>
      <c r="N14" s="72"/>
      <c r="O14" s="72"/>
      <c r="P14" s="78"/>
      <c r="Q14" s="72"/>
      <c r="R14" s="72"/>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f aca="true" t="shared" si="1" ref="BA14:BA24">total_amount_ba($B$2,$D$2,D14,F14,J14,K14,M14)</f>
        <v>146.99</v>
      </c>
      <c r="BB14" s="80">
        <f aca="true" t="shared" si="2" ref="BB14:BB24">BA14+SUM(N14:AZ14)</f>
        <v>146.99</v>
      </c>
      <c r="BC14" s="81" t="str">
        <f aca="true" t="shared" si="3" ref="BC14:BC24">SpellNumber(L14,BB14)</f>
        <v>INR  One Hundred &amp; Forty Six  and Paise Ninety Nine Only</v>
      </c>
      <c r="IA14" s="24">
        <v>1</v>
      </c>
      <c r="IB14" s="42" t="s">
        <v>73</v>
      </c>
      <c r="IC14" s="24" t="s">
        <v>38</v>
      </c>
      <c r="ID14" s="24">
        <v>1446</v>
      </c>
      <c r="IE14" s="25" t="s">
        <v>69</v>
      </c>
      <c r="IF14" s="25" t="s">
        <v>42</v>
      </c>
      <c r="IG14" s="25" t="s">
        <v>36</v>
      </c>
      <c r="IH14" s="25">
        <v>123.223</v>
      </c>
      <c r="II14" s="25" t="s">
        <v>39</v>
      </c>
    </row>
    <row r="15" spans="1:243" s="24" customFormat="1" ht="100.5" customHeight="1">
      <c r="A15" s="66">
        <v>2</v>
      </c>
      <c r="B15" s="67" t="s">
        <v>88</v>
      </c>
      <c r="C15" s="68" t="s">
        <v>43</v>
      </c>
      <c r="D15" s="69">
        <v>1</v>
      </c>
      <c r="E15" s="70" t="s">
        <v>100</v>
      </c>
      <c r="F15" s="71">
        <v>8554.5</v>
      </c>
      <c r="G15" s="72"/>
      <c r="H15" s="72"/>
      <c r="I15" s="74" t="s">
        <v>40</v>
      </c>
      <c r="J15" s="75">
        <f t="shared" si="0"/>
        <v>1</v>
      </c>
      <c r="K15" s="76" t="s">
        <v>41</v>
      </c>
      <c r="L15" s="76" t="s">
        <v>4</v>
      </c>
      <c r="M15" s="77"/>
      <c r="N15" s="72"/>
      <c r="O15" s="72"/>
      <c r="P15" s="78"/>
      <c r="Q15" s="72"/>
      <c r="R15" s="72"/>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f t="shared" si="1"/>
        <v>8554.5</v>
      </c>
      <c r="BB15" s="80">
        <f t="shared" si="2"/>
        <v>8554.5</v>
      </c>
      <c r="BC15" s="81" t="str">
        <f t="shared" si="3"/>
        <v>INR  Eight Thousand Five Hundred &amp; Fifty Four  and Paise Fifty Only</v>
      </c>
      <c r="IA15" s="24">
        <v>2</v>
      </c>
      <c r="IB15" s="42" t="s">
        <v>74</v>
      </c>
      <c r="IC15" s="24" t="s">
        <v>43</v>
      </c>
      <c r="ID15" s="24">
        <v>482</v>
      </c>
      <c r="IE15" s="25" t="s">
        <v>69</v>
      </c>
      <c r="IF15" s="25" t="s">
        <v>44</v>
      </c>
      <c r="IG15" s="25" t="s">
        <v>45</v>
      </c>
      <c r="IH15" s="25">
        <v>213</v>
      </c>
      <c r="II15" s="25" t="s">
        <v>39</v>
      </c>
    </row>
    <row r="16" spans="1:243" s="24" customFormat="1" ht="33" customHeight="1">
      <c r="A16" s="66">
        <v>3</v>
      </c>
      <c r="B16" s="67" t="s">
        <v>89</v>
      </c>
      <c r="C16" s="68" t="s">
        <v>46</v>
      </c>
      <c r="D16" s="69">
        <v>1</v>
      </c>
      <c r="E16" s="70" t="s">
        <v>101</v>
      </c>
      <c r="F16" s="71">
        <v>276.15</v>
      </c>
      <c r="G16" s="72"/>
      <c r="H16" s="72"/>
      <c r="I16" s="74" t="s">
        <v>40</v>
      </c>
      <c r="J16" s="75">
        <f t="shared" si="0"/>
        <v>1</v>
      </c>
      <c r="K16" s="76" t="s">
        <v>41</v>
      </c>
      <c r="L16" s="76" t="s">
        <v>4</v>
      </c>
      <c r="M16" s="77"/>
      <c r="N16" s="72"/>
      <c r="O16" s="72"/>
      <c r="P16" s="78"/>
      <c r="Q16" s="72"/>
      <c r="R16" s="72"/>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9">
        <f t="shared" si="1"/>
        <v>276.15</v>
      </c>
      <c r="BB16" s="80">
        <f t="shared" si="2"/>
        <v>276.15</v>
      </c>
      <c r="BC16" s="81" t="str">
        <f t="shared" si="3"/>
        <v>INR  Two Hundred &amp; Seventy Six  and Paise Fifteen Only</v>
      </c>
      <c r="IA16" s="24">
        <v>3</v>
      </c>
      <c r="IB16" s="42" t="s">
        <v>75</v>
      </c>
      <c r="IC16" s="24" t="s">
        <v>46</v>
      </c>
      <c r="ID16" s="24">
        <v>241</v>
      </c>
      <c r="IE16" s="25" t="s">
        <v>69</v>
      </c>
      <c r="IF16" s="25" t="s">
        <v>35</v>
      </c>
      <c r="IG16" s="25" t="s">
        <v>47</v>
      </c>
      <c r="IH16" s="25">
        <v>10</v>
      </c>
      <c r="II16" s="25" t="s">
        <v>39</v>
      </c>
    </row>
    <row r="17" spans="1:243" s="24" customFormat="1" ht="68.25" customHeight="1">
      <c r="A17" s="66">
        <v>4</v>
      </c>
      <c r="B17" s="67" t="s">
        <v>90</v>
      </c>
      <c r="C17" s="68" t="s">
        <v>48</v>
      </c>
      <c r="D17" s="69">
        <v>1</v>
      </c>
      <c r="E17" s="70" t="s">
        <v>101</v>
      </c>
      <c r="F17" s="71">
        <v>164.7</v>
      </c>
      <c r="G17" s="72"/>
      <c r="H17" s="72"/>
      <c r="I17" s="74" t="s">
        <v>40</v>
      </c>
      <c r="J17" s="75">
        <f t="shared" si="0"/>
        <v>1</v>
      </c>
      <c r="K17" s="76" t="s">
        <v>41</v>
      </c>
      <c r="L17" s="76" t="s">
        <v>4</v>
      </c>
      <c r="M17" s="77"/>
      <c r="N17" s="72"/>
      <c r="O17" s="72"/>
      <c r="P17" s="78"/>
      <c r="Q17" s="72"/>
      <c r="R17" s="72"/>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9">
        <f t="shared" si="1"/>
        <v>164.7</v>
      </c>
      <c r="BB17" s="80">
        <f t="shared" si="2"/>
        <v>164.7</v>
      </c>
      <c r="BC17" s="81" t="str">
        <f t="shared" si="3"/>
        <v>INR  One Hundred &amp; Sixty Four  and Paise Seventy Only</v>
      </c>
      <c r="IA17" s="24">
        <v>4</v>
      </c>
      <c r="IB17" s="42" t="s">
        <v>76</v>
      </c>
      <c r="IC17" s="24" t="s">
        <v>48</v>
      </c>
      <c r="ID17" s="24">
        <v>241</v>
      </c>
      <c r="IE17" s="25" t="s">
        <v>69</v>
      </c>
      <c r="IF17" s="25" t="s">
        <v>49</v>
      </c>
      <c r="IG17" s="25" t="s">
        <v>50</v>
      </c>
      <c r="IH17" s="25">
        <v>10</v>
      </c>
      <c r="II17" s="25" t="s">
        <v>39</v>
      </c>
    </row>
    <row r="18" spans="1:243" s="24" customFormat="1" ht="78" customHeight="1">
      <c r="A18" s="66">
        <v>5</v>
      </c>
      <c r="B18" s="67" t="s">
        <v>91</v>
      </c>
      <c r="C18" s="68" t="s">
        <v>51</v>
      </c>
      <c r="D18" s="69">
        <v>396</v>
      </c>
      <c r="E18" s="70" t="s">
        <v>102</v>
      </c>
      <c r="F18" s="71">
        <v>131</v>
      </c>
      <c r="G18" s="72"/>
      <c r="H18" s="72"/>
      <c r="I18" s="74" t="s">
        <v>40</v>
      </c>
      <c r="J18" s="75">
        <f t="shared" si="0"/>
        <v>1</v>
      </c>
      <c r="K18" s="76" t="s">
        <v>41</v>
      </c>
      <c r="L18" s="76" t="s">
        <v>4</v>
      </c>
      <c r="M18" s="77"/>
      <c r="N18" s="72"/>
      <c r="O18" s="72"/>
      <c r="P18" s="78"/>
      <c r="Q18" s="72"/>
      <c r="R18" s="72"/>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f t="shared" si="1"/>
        <v>51876</v>
      </c>
      <c r="BB18" s="80">
        <f t="shared" si="2"/>
        <v>51876</v>
      </c>
      <c r="BC18" s="81" t="str">
        <f t="shared" si="3"/>
        <v>INR  Fifty One Thousand Eight Hundred &amp; Seventy Six  Only</v>
      </c>
      <c r="IA18" s="24">
        <v>5</v>
      </c>
      <c r="IB18" s="42" t="s">
        <v>77</v>
      </c>
      <c r="IC18" s="24" t="s">
        <v>51</v>
      </c>
      <c r="ID18" s="24">
        <v>4819</v>
      </c>
      <c r="IE18" s="25" t="s">
        <v>64</v>
      </c>
      <c r="IF18" s="25" t="s">
        <v>42</v>
      </c>
      <c r="IG18" s="25" t="s">
        <v>36</v>
      </c>
      <c r="IH18" s="25">
        <v>123.223</v>
      </c>
      <c r="II18" s="25" t="s">
        <v>39</v>
      </c>
    </row>
    <row r="19" spans="1:243" s="24" customFormat="1" ht="66.75" customHeight="1">
      <c r="A19" s="66">
        <v>6</v>
      </c>
      <c r="B19" s="67" t="s">
        <v>92</v>
      </c>
      <c r="C19" s="68" t="s">
        <v>52</v>
      </c>
      <c r="D19" s="69">
        <v>57</v>
      </c>
      <c r="E19" s="70" t="s">
        <v>102</v>
      </c>
      <c r="F19" s="71">
        <v>143.45</v>
      </c>
      <c r="G19" s="72"/>
      <c r="H19" s="72"/>
      <c r="I19" s="74" t="s">
        <v>40</v>
      </c>
      <c r="J19" s="75">
        <f t="shared" si="0"/>
        <v>1</v>
      </c>
      <c r="K19" s="76" t="s">
        <v>41</v>
      </c>
      <c r="L19" s="76" t="s">
        <v>4</v>
      </c>
      <c r="M19" s="77"/>
      <c r="N19" s="72"/>
      <c r="O19" s="72"/>
      <c r="P19" s="78"/>
      <c r="Q19" s="72"/>
      <c r="R19" s="72"/>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82"/>
      <c r="AV19" s="78"/>
      <c r="AW19" s="78"/>
      <c r="AX19" s="78"/>
      <c r="AY19" s="78"/>
      <c r="AZ19" s="78"/>
      <c r="BA19" s="79">
        <f t="shared" si="1"/>
        <v>8176.65</v>
      </c>
      <c r="BB19" s="80">
        <f t="shared" si="2"/>
        <v>8176.65</v>
      </c>
      <c r="BC19" s="81" t="str">
        <f t="shared" si="3"/>
        <v>INR  Eight Thousand One Hundred &amp; Seventy Six  and Paise Sixty Five Only</v>
      </c>
      <c r="IA19" s="24">
        <v>6</v>
      </c>
      <c r="IB19" s="42" t="s">
        <v>78</v>
      </c>
      <c r="IC19" s="24" t="s">
        <v>52</v>
      </c>
      <c r="ID19" s="24">
        <v>482</v>
      </c>
      <c r="IE19" s="25" t="s">
        <v>69</v>
      </c>
      <c r="IF19" s="25" t="s">
        <v>44</v>
      </c>
      <c r="IG19" s="25" t="s">
        <v>45</v>
      </c>
      <c r="IH19" s="25">
        <v>213</v>
      </c>
      <c r="II19" s="25" t="s">
        <v>39</v>
      </c>
    </row>
    <row r="20" spans="1:243" s="24" customFormat="1" ht="60" customHeight="1">
      <c r="A20" s="66">
        <v>7</v>
      </c>
      <c r="B20" s="67" t="s">
        <v>93</v>
      </c>
      <c r="C20" s="68" t="s">
        <v>53</v>
      </c>
      <c r="D20" s="69">
        <v>33</v>
      </c>
      <c r="E20" s="70" t="s">
        <v>101</v>
      </c>
      <c r="F20" s="71">
        <v>121.55</v>
      </c>
      <c r="G20" s="72"/>
      <c r="H20" s="72"/>
      <c r="I20" s="74" t="s">
        <v>40</v>
      </c>
      <c r="J20" s="75">
        <f t="shared" si="0"/>
        <v>1</v>
      </c>
      <c r="K20" s="76" t="s">
        <v>41</v>
      </c>
      <c r="L20" s="76" t="s">
        <v>4</v>
      </c>
      <c r="M20" s="77"/>
      <c r="N20" s="72"/>
      <c r="O20" s="72"/>
      <c r="P20" s="78"/>
      <c r="Q20" s="72"/>
      <c r="R20" s="72"/>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9">
        <f t="shared" si="1"/>
        <v>4011.15</v>
      </c>
      <c r="BB20" s="80">
        <f t="shared" si="2"/>
        <v>4011.15</v>
      </c>
      <c r="BC20" s="81" t="str">
        <f t="shared" si="3"/>
        <v>INR  Four Thousand  &amp;Eleven  and Paise Fifteen Only</v>
      </c>
      <c r="IA20" s="24">
        <v>7</v>
      </c>
      <c r="IB20" s="42" t="s">
        <v>79</v>
      </c>
      <c r="IC20" s="24" t="s">
        <v>53</v>
      </c>
      <c r="ID20" s="24">
        <v>4819</v>
      </c>
      <c r="IE20" s="25" t="s">
        <v>64</v>
      </c>
      <c r="IF20" s="25" t="s">
        <v>35</v>
      </c>
      <c r="IG20" s="25" t="s">
        <v>47</v>
      </c>
      <c r="IH20" s="25">
        <v>10</v>
      </c>
      <c r="II20" s="25" t="s">
        <v>39</v>
      </c>
    </row>
    <row r="21" spans="1:243" s="24" customFormat="1" ht="159.75" customHeight="1">
      <c r="A21" s="66">
        <v>8</v>
      </c>
      <c r="B21" s="67" t="s">
        <v>94</v>
      </c>
      <c r="C21" s="68" t="s">
        <v>54</v>
      </c>
      <c r="D21" s="69">
        <v>54</v>
      </c>
      <c r="E21" s="70" t="s">
        <v>101</v>
      </c>
      <c r="F21" s="71">
        <v>627.55</v>
      </c>
      <c r="G21" s="72"/>
      <c r="H21" s="72"/>
      <c r="I21" s="74" t="s">
        <v>40</v>
      </c>
      <c r="J21" s="75">
        <f t="shared" si="0"/>
        <v>1</v>
      </c>
      <c r="K21" s="76" t="s">
        <v>41</v>
      </c>
      <c r="L21" s="76" t="s">
        <v>4</v>
      </c>
      <c r="M21" s="77"/>
      <c r="N21" s="72"/>
      <c r="O21" s="72"/>
      <c r="P21" s="78"/>
      <c r="Q21" s="72"/>
      <c r="R21" s="72"/>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9">
        <f t="shared" si="1"/>
        <v>33887.7</v>
      </c>
      <c r="BB21" s="80">
        <f t="shared" si="2"/>
        <v>33887.7</v>
      </c>
      <c r="BC21" s="81" t="str">
        <f t="shared" si="3"/>
        <v>INR  Thirty Three Thousand Eight Hundred &amp; Eighty Seven  and Paise Seventy Only</v>
      </c>
      <c r="IA21" s="24">
        <v>8</v>
      </c>
      <c r="IB21" s="24" t="s">
        <v>80</v>
      </c>
      <c r="IC21" s="24" t="s">
        <v>54</v>
      </c>
      <c r="ID21" s="24">
        <v>100</v>
      </c>
      <c r="IE21" s="25" t="s">
        <v>39</v>
      </c>
      <c r="IF21" s="25" t="s">
        <v>49</v>
      </c>
      <c r="IG21" s="25" t="s">
        <v>50</v>
      </c>
      <c r="IH21" s="25">
        <v>10</v>
      </c>
      <c r="II21" s="25" t="s">
        <v>39</v>
      </c>
    </row>
    <row r="22" spans="1:243" s="24" customFormat="1" ht="51" customHeight="1">
      <c r="A22" s="66">
        <v>9</v>
      </c>
      <c r="B22" s="83" t="s">
        <v>95</v>
      </c>
      <c r="C22" s="68" t="s">
        <v>55</v>
      </c>
      <c r="D22" s="71">
        <v>2406</v>
      </c>
      <c r="E22" s="84" t="s">
        <v>101</v>
      </c>
      <c r="F22" s="71">
        <v>18.25</v>
      </c>
      <c r="G22" s="72"/>
      <c r="H22" s="72"/>
      <c r="I22" s="74" t="s">
        <v>40</v>
      </c>
      <c r="J22" s="75">
        <f t="shared" si="0"/>
        <v>1</v>
      </c>
      <c r="K22" s="76" t="s">
        <v>41</v>
      </c>
      <c r="L22" s="76" t="s">
        <v>4</v>
      </c>
      <c r="M22" s="77"/>
      <c r="N22" s="72"/>
      <c r="O22" s="72"/>
      <c r="P22" s="78"/>
      <c r="Q22" s="72"/>
      <c r="R22" s="72"/>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9">
        <f t="shared" si="1"/>
        <v>43909.5</v>
      </c>
      <c r="BB22" s="80">
        <f t="shared" si="2"/>
        <v>43909.5</v>
      </c>
      <c r="BC22" s="81" t="str">
        <f t="shared" si="3"/>
        <v>INR  Forty Three Thousand Nine Hundred &amp; Nine  and Paise Fifty Only</v>
      </c>
      <c r="IA22" s="24">
        <v>9</v>
      </c>
      <c r="IB22" s="42" t="s">
        <v>81</v>
      </c>
      <c r="IC22" s="24" t="s">
        <v>55</v>
      </c>
      <c r="ID22" s="24">
        <v>100</v>
      </c>
      <c r="IE22" s="25" t="s">
        <v>39</v>
      </c>
      <c r="IF22" s="25" t="s">
        <v>42</v>
      </c>
      <c r="IG22" s="25" t="s">
        <v>36</v>
      </c>
      <c r="IH22" s="25">
        <v>123.223</v>
      </c>
      <c r="II22" s="25" t="s">
        <v>39</v>
      </c>
    </row>
    <row r="23" spans="1:243" s="24" customFormat="1" ht="49.5" customHeight="1">
      <c r="A23" s="66">
        <v>10</v>
      </c>
      <c r="B23" s="83" t="s">
        <v>96</v>
      </c>
      <c r="C23" s="68" t="s">
        <v>56</v>
      </c>
      <c r="D23" s="69">
        <v>211</v>
      </c>
      <c r="E23" s="70" t="s">
        <v>101</v>
      </c>
      <c r="F23" s="71">
        <v>115.15</v>
      </c>
      <c r="G23" s="72"/>
      <c r="H23" s="72"/>
      <c r="I23" s="74" t="s">
        <v>40</v>
      </c>
      <c r="J23" s="75">
        <f t="shared" si="0"/>
        <v>1</v>
      </c>
      <c r="K23" s="76" t="s">
        <v>41</v>
      </c>
      <c r="L23" s="76" t="s">
        <v>4</v>
      </c>
      <c r="M23" s="77"/>
      <c r="N23" s="72"/>
      <c r="O23" s="72"/>
      <c r="P23" s="78"/>
      <c r="Q23" s="72"/>
      <c r="R23" s="72"/>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9">
        <f t="shared" si="1"/>
        <v>24296.65</v>
      </c>
      <c r="BB23" s="80">
        <f t="shared" si="2"/>
        <v>24296.65</v>
      </c>
      <c r="BC23" s="81" t="str">
        <f t="shared" si="3"/>
        <v>INR  Twenty Four Thousand Two Hundred &amp; Ninety Six  and Paise Sixty Five Only</v>
      </c>
      <c r="IA23" s="24">
        <v>10</v>
      </c>
      <c r="IB23" s="42" t="s">
        <v>82</v>
      </c>
      <c r="IC23" s="24" t="s">
        <v>56</v>
      </c>
      <c r="ID23" s="24">
        <v>100</v>
      </c>
      <c r="IE23" s="25" t="s">
        <v>39</v>
      </c>
      <c r="IF23" s="25" t="s">
        <v>44</v>
      </c>
      <c r="IG23" s="25" t="s">
        <v>45</v>
      </c>
      <c r="IH23" s="25">
        <v>213</v>
      </c>
      <c r="II23" s="25" t="s">
        <v>39</v>
      </c>
    </row>
    <row r="24" spans="1:243" s="24" customFormat="1" ht="84" customHeight="1">
      <c r="A24" s="66">
        <v>11</v>
      </c>
      <c r="B24" s="83" t="s">
        <v>97</v>
      </c>
      <c r="C24" s="68" t="s">
        <v>57</v>
      </c>
      <c r="D24" s="69">
        <v>211</v>
      </c>
      <c r="E24" s="70" t="s">
        <v>101</v>
      </c>
      <c r="F24" s="71">
        <v>153.45</v>
      </c>
      <c r="G24" s="72"/>
      <c r="H24" s="72"/>
      <c r="I24" s="74" t="s">
        <v>40</v>
      </c>
      <c r="J24" s="75">
        <f t="shared" si="0"/>
        <v>1</v>
      </c>
      <c r="K24" s="76" t="s">
        <v>41</v>
      </c>
      <c r="L24" s="76" t="s">
        <v>4</v>
      </c>
      <c r="M24" s="77"/>
      <c r="N24" s="72"/>
      <c r="O24" s="72"/>
      <c r="P24" s="78"/>
      <c r="Q24" s="72"/>
      <c r="R24" s="72"/>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9">
        <f t="shared" si="1"/>
        <v>32377.95</v>
      </c>
      <c r="BB24" s="80">
        <f t="shared" si="2"/>
        <v>32377.95</v>
      </c>
      <c r="BC24" s="81" t="str">
        <f t="shared" si="3"/>
        <v>INR  Thirty Two Thousand Three Hundred &amp; Seventy Seven  and Paise Ninety Five Only</v>
      </c>
      <c r="IA24" s="24">
        <v>11</v>
      </c>
      <c r="IB24" s="42" t="s">
        <v>83</v>
      </c>
      <c r="IC24" s="24" t="s">
        <v>57</v>
      </c>
      <c r="ID24" s="24">
        <v>100</v>
      </c>
      <c r="IE24" s="25" t="s">
        <v>39</v>
      </c>
      <c r="IF24" s="25" t="s">
        <v>35</v>
      </c>
      <c r="IG24" s="25" t="s">
        <v>47</v>
      </c>
      <c r="IH24" s="25">
        <v>10</v>
      </c>
      <c r="II24" s="25" t="s">
        <v>39</v>
      </c>
    </row>
    <row r="25" spans="1:243" s="24" customFormat="1" ht="74.25" customHeight="1">
      <c r="A25" s="66">
        <v>12</v>
      </c>
      <c r="B25" s="83" t="s">
        <v>98</v>
      </c>
      <c r="C25" s="68" t="s">
        <v>67</v>
      </c>
      <c r="D25" s="69">
        <v>5339</v>
      </c>
      <c r="E25" s="70" t="s">
        <v>101</v>
      </c>
      <c r="F25" s="71">
        <v>54.3</v>
      </c>
      <c r="G25" s="72"/>
      <c r="H25" s="72"/>
      <c r="I25" s="74" t="s">
        <v>40</v>
      </c>
      <c r="J25" s="75">
        <f>IF(I25="Less(-)",-1,1)</f>
        <v>1</v>
      </c>
      <c r="K25" s="76" t="s">
        <v>41</v>
      </c>
      <c r="L25" s="76" t="s">
        <v>4</v>
      </c>
      <c r="M25" s="77"/>
      <c r="N25" s="72"/>
      <c r="O25" s="72"/>
      <c r="P25" s="78"/>
      <c r="Q25" s="72"/>
      <c r="R25" s="72"/>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9">
        <f>total_amount_ba($B$2,$D$2,D25,F25,J25,K25,M25)</f>
        <v>289907.7</v>
      </c>
      <c r="BB25" s="80">
        <f>BA25+SUM(N25:AZ25)</f>
        <v>289907.7</v>
      </c>
      <c r="BC25" s="81" t="str">
        <f>SpellNumber(L25,BB25)</f>
        <v>INR  Two Lakh Eighty Nine Thousand Nine Hundred &amp; Seven  and Paise Seventy Only</v>
      </c>
      <c r="IA25" s="24">
        <v>12</v>
      </c>
      <c r="IB25" s="42" t="s">
        <v>84</v>
      </c>
      <c r="IC25" s="24" t="s">
        <v>67</v>
      </c>
      <c r="ID25" s="24">
        <v>75</v>
      </c>
      <c r="IE25" s="25" t="s">
        <v>39</v>
      </c>
      <c r="IF25" s="25" t="s">
        <v>42</v>
      </c>
      <c r="IG25" s="25" t="s">
        <v>36</v>
      </c>
      <c r="IH25" s="25">
        <v>123.223</v>
      </c>
      <c r="II25" s="25" t="s">
        <v>39</v>
      </c>
    </row>
    <row r="26" spans="1:243" s="24" customFormat="1" ht="80.25" customHeight="1">
      <c r="A26" s="66">
        <v>13</v>
      </c>
      <c r="B26" s="83" t="s">
        <v>99</v>
      </c>
      <c r="C26" s="68" t="s">
        <v>58</v>
      </c>
      <c r="D26" s="69">
        <v>9.8</v>
      </c>
      <c r="E26" s="70" t="s">
        <v>101</v>
      </c>
      <c r="F26" s="71">
        <v>4428.15</v>
      </c>
      <c r="G26" s="72"/>
      <c r="H26" s="72"/>
      <c r="I26" s="74" t="s">
        <v>40</v>
      </c>
      <c r="J26" s="75">
        <f>IF(I26="Less(-)",-1,1)</f>
        <v>1</v>
      </c>
      <c r="K26" s="76" t="s">
        <v>41</v>
      </c>
      <c r="L26" s="76" t="s">
        <v>4</v>
      </c>
      <c r="M26" s="77"/>
      <c r="N26" s="72"/>
      <c r="O26" s="72"/>
      <c r="P26" s="78"/>
      <c r="Q26" s="72"/>
      <c r="R26" s="72"/>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9">
        <f>total_amount_ba($B$2,$D$2,D26,F26,J26,K26,M26)</f>
        <v>43395.87</v>
      </c>
      <c r="BB26" s="80">
        <f>BA26+SUM(N26:AZ26)</f>
        <v>43395.87</v>
      </c>
      <c r="BC26" s="81" t="str">
        <f>SpellNumber(L26,BB26)</f>
        <v>INR  Forty Three Thousand Three Hundred &amp; Ninety Five  and Paise Eighty Seven Only</v>
      </c>
      <c r="IA26" s="24">
        <v>13</v>
      </c>
      <c r="IB26" s="42" t="s">
        <v>85</v>
      </c>
      <c r="IC26" s="24" t="s">
        <v>58</v>
      </c>
      <c r="ID26" s="24">
        <v>75</v>
      </c>
      <c r="IE26" s="25" t="s">
        <v>39</v>
      </c>
      <c r="IF26" s="25" t="s">
        <v>44</v>
      </c>
      <c r="IG26" s="25" t="s">
        <v>45</v>
      </c>
      <c r="IH26" s="25">
        <v>213</v>
      </c>
      <c r="II26" s="25" t="s">
        <v>39</v>
      </c>
    </row>
    <row r="27" spans="1:243" s="24" customFormat="1" ht="48" customHeight="1">
      <c r="A27" s="57" t="s">
        <v>70</v>
      </c>
      <c r="B27" s="58"/>
      <c r="C27" s="59"/>
      <c r="D27" s="60"/>
      <c r="E27" s="60"/>
      <c r="F27" s="60"/>
      <c r="G27" s="60"/>
      <c r="H27" s="61"/>
      <c r="I27" s="61"/>
      <c r="J27" s="61"/>
      <c r="K27" s="61"/>
      <c r="L27" s="62"/>
      <c r="BA27" s="63">
        <f>SUM(BA13:BA26)</f>
        <v>540981.51</v>
      </c>
      <c r="BB27" s="64">
        <f>SUM(BB13:BB26)</f>
        <v>540981.51</v>
      </c>
      <c r="BC27" s="65" t="str">
        <f>SpellNumber($E$2,BB27)</f>
        <v>INR  Five Lakh Forty Thousand Nine Hundred &amp; Eighty One  and Paise Fifty One Only</v>
      </c>
      <c r="IE27" s="25">
        <v>4</v>
      </c>
      <c r="IF27" s="25" t="s">
        <v>44</v>
      </c>
      <c r="IG27" s="25" t="s">
        <v>59</v>
      </c>
      <c r="IH27" s="25">
        <v>10</v>
      </c>
      <c r="II27" s="25" t="s">
        <v>39</v>
      </c>
    </row>
    <row r="28" spans="1:243" s="36" customFormat="1" ht="18">
      <c r="A28" s="27" t="s">
        <v>71</v>
      </c>
      <c r="B28" s="28"/>
      <c r="C28" s="29"/>
      <c r="D28" s="30"/>
      <c r="E28" s="40" t="s">
        <v>61</v>
      </c>
      <c r="F28" s="41"/>
      <c r="G28" s="31"/>
      <c r="H28" s="32"/>
      <c r="I28" s="32"/>
      <c r="J28" s="32"/>
      <c r="K28" s="33"/>
      <c r="L28" s="34"/>
      <c r="M28" s="35"/>
      <c r="O28" s="24"/>
      <c r="P28" s="24"/>
      <c r="Q28" s="24"/>
      <c r="R28" s="24"/>
      <c r="S28" s="24"/>
      <c r="BA28" s="37">
        <f>IF(ISBLANK(F28),0,IF(E28="Excess (+)",ROUND(BA27+(BA27*F28),2),IF(E28="Less (-)",ROUND(BA27+(BA27*F28*(-1)),2),IF(E28="At Par",BA27,0))))</f>
        <v>0</v>
      </c>
      <c r="BB28" s="38">
        <f>ROUND(BA28,0)</f>
        <v>0</v>
      </c>
      <c r="BC28" s="23" t="str">
        <f>SpellNumber($E$2,BB28)</f>
        <v>INR Zero Only</v>
      </c>
      <c r="IE28" s="39"/>
      <c r="IF28" s="39"/>
      <c r="IG28" s="39"/>
      <c r="IH28" s="39"/>
      <c r="II28" s="39"/>
    </row>
    <row r="29" spans="1:243" s="36" customFormat="1" ht="18">
      <c r="A29" s="26" t="s">
        <v>72</v>
      </c>
      <c r="B29" s="26"/>
      <c r="C29" s="86" t="str">
        <f>SpellNumber($E$2,BB28)</f>
        <v>INR Zero Only</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IE29" s="39"/>
      <c r="IF29" s="39"/>
      <c r="IG29" s="39"/>
      <c r="IH29" s="39"/>
      <c r="II29" s="39"/>
    </row>
    <row r="30" ht="15"/>
    <row r="31" ht="15"/>
    <row r="33" ht="15"/>
    <row r="34" ht="15"/>
    <row r="35" ht="15"/>
    <row r="36"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L13:L26">
      <formula1>"INR"</formula1>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1" t="s">
        <v>60</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2023-01-11T10:54:59Z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