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525"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<sst xmlns="http://schemas.openxmlformats.org/spreadsheetml/2006/main" count="188" uniqueCount="78">
  <si>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</si>
  <si>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</si>
  <si>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</si>
  <si>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</si>
  <si>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</si>
  <si>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</si>
  <si>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</si>
  <si>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</si>
  <si>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</si>
  <si>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</si>
  <si>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</si>
  <si>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</si>
  <si>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</si>
  <si>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</si>
  <si>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</si>
  <si>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</si>
  <si>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</si>
  <si>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</si>
  <si>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</si>
  <si>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</si>
  <si>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</si>
  <si>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</si>
  <si>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</si>
  <si>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</si>
  <si>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</si>
  <si>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</si>
  <si>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</si>
  <si>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</si>
  <si>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</si>
  <si>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</si>
  <si>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</si>
  <si>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</si>
  <si>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</si>
  <si>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</si>
  <si>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</si>
  <si>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</si>
  <si>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</si>
  <si>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</si>
  <si>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</si>
  <si>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</si>
  <si>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</si>
  <si>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</si>
  <si>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</si>
  <si>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</si>
  <si>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</si>
  <si>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</si>
  <si>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</si>
  <si>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</si>
  <si>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</si>
  <si>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</si>
  <si>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</si>
  <si>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</si>
  <si>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</si>
  <si>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</si>
  <si>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</si>
  <si>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</si>
  <si>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</si>
  <si>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</si>
  <si>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</si>
  <si>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</si>
  <si>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</si>
  <si>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r>
      <t xml:space="preserve">TOTAL AMOUNT  With Taxes
           in
     </t>
    </r>
    <r>
      <rPr>
        <b/>
        <sz val="11"/>
        <color indexed="10"/>
        <rFont val="Arial"/>
        <family val="2"/>
      </rPr>
      <t xml:space="preserve"> Rs.      P</t>
    </r>
  </si>
  <si>
    <t>xx</t>
  </si>
  <si>
    <t>Total in Figures</t>
  </si>
  <si>
    <t>Quoted Rate in Figures</t>
  </si>
  <si>
    <t>Quoted Rate in Words</t>
  </si>
  <si>
    <t>Name of Work: P/L Vitrified tiles flooring work of corridor, room (F-03 &amp; F-04) at first floor and Portico (main Entrance) in School of Material Science &amp; Technology, IIT (BHU).</t>
  </si>
  <si>
    <t>Demolishing cement concrete manually/ by mechanical means including disposal of material within 50 metres lead as per direction of Engineer - in - charge.Nominal concrete 1:3:6 or richer mix (i/c equivalent design mix) (15.2.1)</t>
  </si>
  <si>
    <t>Providing and laying in position cement concrete of specified grade excluding the cost of centering and shuttering - All work upto plinth level 1:2:4 (1 Cement : 2 coarse sand : 4 graded stone  aggregate 20 mm nominal size) (4.1.3)</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</si>
  <si>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separately).Size of Tile  600 x 600 mm (11.49.2)</t>
  </si>
  <si>
    <t xml:space="preserve"> Providing and laying Vitrified tiles in different sizes (thickness to be specified by the manufacturer), with water absorption less than 0.08% and conforming to IS: 15622, of approved brand &amp; manufacturer, in all colours and shade, in skirting, riser of steps, laid with cement based high polymer modified quick set tile adhesive (water based) conforming to IS: 15477, in average 6 mm thickness, including grouting of joints (Payment for grouting of joints to be made separately).Size of Tile  600 x 600 mm (11.47.2)</t>
  </si>
  <si>
    <t>Distempering with 1st quality acrylic distember (Ready mix) having VOC content less than 50 grams/ litre of approved brand and manufacture to give an even shade :Old work (one or more coats) (13.90.1)</t>
  </si>
  <si>
    <r>
      <t xml:space="preserve">Providing and laying rectified Glazed Ceramic floor tiles of size 300x300 mm or more (thickness to be specified by the manufacturer), of 1st quality conforming to IS : 15622, of approved make, in all colours, shades, except White, Ivory, Grey, Fume Red Brown, laid on 20 mm thick Cement Mortar 1:4 (1 Cement : 4 Coarse sand), jointing with grey cement slurry @ 3.3 kg/ sqm including pointing the joints with white cement and matching pigments etc., complete. </t>
    </r>
    <r>
      <rPr>
        <b/>
        <sz val="10"/>
        <rFont val="Times New Roman"/>
        <family val="1"/>
      </rPr>
      <t>(11.40)</t>
    </r>
  </si>
  <si>
    <r>
      <t xml:space="preserve">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 </t>
    </r>
    <r>
      <rPr>
        <b/>
        <sz val="10"/>
        <rFont val="Times New Roman"/>
        <family val="1"/>
      </rPr>
      <t>(15.60)</t>
    </r>
  </si>
  <si>
    <t>cum</t>
  </si>
  <si>
    <t>Contract No:  IIT(BHU)/IWD/CT-34/2022-23/928 Dated 13.09.2022</t>
  </si>
  <si>
    <t>Providing and laying rectified Glazed Ceramic floor tiles of size 300x300 mm or more (thickness to be specified by the manufacturer), of 1st quality conforming to IS : 15622, of approved make, in all colours, shades, except White, Ivory, Grey, Fume Red Brown, laid on 20 mm thick Cement Mortar 1:4 (1 Cement : 4 Coarse sand), jointing with grey cement slurry @ 3.3 kg/ sqm including pointing the joints with white cement and matching pigments etc., complete. (11.40)</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</si>
  <si>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 (15.60)</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</si>
</sst>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hair"/>
      <bottom style="thin"/>
    </border>
    <border>
      <left>
        <color indexed="63"/>
      </left>
      <right>
        <color indexed="63"/>
      </right>
      <top>
        <color indexed="63"/>
      </top>
      <bottom style="thin">
        <color indexed="8"/>
      </bottom>
    </border>
    <border>
      <left style="thin"/>
      <right style="thin"/>
      <top style="thin"/>
      <bottom style="hair"/>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80"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80"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3"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25" fillId="0" borderId="24" xfId="0" applyFont="1" applyFill="1" applyBorder="1" applyAlignment="1">
      <alignment horizontal="left" vertical="top" wrapText="1"/>
    </xf>
    <xf numFmtId="0" fontId="25" fillId="0" borderId="24" xfId="0" applyFont="1" applyFill="1" applyBorder="1" applyAlignment="1">
      <alignment horizontal="justify" vertical="top" wrapText="1" shrinkToFit="1"/>
    </xf>
    <xf numFmtId="0" fontId="25" fillId="0" borderId="24" xfId="0" applyFont="1" applyFill="1" applyBorder="1" applyAlignment="1">
      <alignment horizontal="justify" vertical="top" wrapText="1"/>
    </xf>
    <xf numFmtId="0" fontId="25" fillId="0" borderId="21" xfId="0" applyFont="1" applyFill="1" applyBorder="1" applyAlignment="1">
      <alignment horizontal="justify" vertical="top" wrapText="1"/>
    </xf>
    <xf numFmtId="0" fontId="25" fillId="0" borderId="24" xfId="0" applyFont="1" applyFill="1" applyBorder="1" applyAlignment="1">
      <alignment horizontal="justify" vertical="justify"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3"/>
  <sheetViews>
    <sheetView showGridLines="0" zoomScale="70" zoomScaleNormal="70" zoomScalePageLayoutView="0" workbookViewId="0" topLeftCell="A1">
      <selection activeCell="A8" sqref="A8"/>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0" t="str">
        <f>B2&amp;" BoQ"</f>
        <v>Percentage BoQ</v>
      </c>
      <c r="B1" s="80"/>
      <c r="C1" s="80"/>
      <c r="D1" s="80"/>
      <c r="E1" s="80"/>
      <c r="F1" s="80"/>
      <c r="G1" s="80"/>
      <c r="H1" s="80"/>
      <c r="I1" s="80"/>
      <c r="J1" s="80"/>
      <c r="K1" s="80"/>
      <c r="L1" s="80"/>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81" t="s">
        <v>60</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10"/>
      <c r="IF4" s="10"/>
      <c r="IG4" s="10"/>
      <c r="IH4" s="10"/>
      <c r="II4" s="10"/>
    </row>
    <row r="5" spans="1:243" s="9" customFormat="1" ht="36" customHeight="1">
      <c r="A5" s="81" t="s">
        <v>66</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10"/>
      <c r="IF5" s="10"/>
      <c r="IG5" s="10"/>
      <c r="IH5" s="10"/>
      <c r="II5" s="10"/>
    </row>
    <row r="6" spans="1:243" s="9" customFormat="1" ht="27" customHeight="1">
      <c r="A6" s="81" t="s">
        <v>75</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10"/>
      <c r="IF6" s="10"/>
      <c r="IG6" s="10"/>
      <c r="IH6" s="10"/>
      <c r="II6" s="10"/>
    </row>
    <row r="7" spans="1:243" s="9" customFormat="1" ht="15" hidden="1">
      <c r="A7" s="82" t="s">
        <v>7</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10"/>
      <c r="IF7" s="10"/>
      <c r="IG7" s="10"/>
      <c r="IH7" s="10"/>
      <c r="II7" s="10"/>
    </row>
    <row r="8" spans="1:243" s="12" customFormat="1" ht="60">
      <c r="A8" s="11" t="s">
        <v>57</v>
      </c>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IE8" s="13"/>
      <c r="IF8" s="13"/>
      <c r="IG8" s="13"/>
      <c r="IH8" s="13"/>
      <c r="II8" s="13"/>
    </row>
    <row r="9" spans="1:243" s="14" customFormat="1" ht="15">
      <c r="A9" s="78" t="s">
        <v>8</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58</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61</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62</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62</v>
      </c>
      <c r="IC13" s="38" t="s">
        <v>34</v>
      </c>
      <c r="IE13" s="39"/>
      <c r="IF13" s="39" t="s">
        <v>35</v>
      </c>
      <c r="IG13" s="39" t="s">
        <v>36</v>
      </c>
      <c r="IH13" s="39">
        <v>10</v>
      </c>
      <c r="II13" s="39" t="s">
        <v>37</v>
      </c>
    </row>
    <row r="14" spans="1:243" s="38" customFormat="1" ht="72" customHeight="1">
      <c r="A14" s="22">
        <v>1</v>
      </c>
      <c r="B14" s="86" t="s">
        <v>67</v>
      </c>
      <c r="C14" s="24" t="s">
        <v>38</v>
      </c>
      <c r="D14" s="75">
        <v>2</v>
      </c>
      <c r="E14" s="76" t="s">
        <v>74</v>
      </c>
      <c r="F14" s="75">
        <v>1737.45</v>
      </c>
      <c r="G14" s="41"/>
      <c r="H14" s="42"/>
      <c r="I14" s="40" t="s">
        <v>40</v>
      </c>
      <c r="J14" s="43">
        <f aca="true" t="shared" si="0" ref="J14:J20">IF(I14="Less(-)",-1,1)</f>
        <v>1</v>
      </c>
      <c r="K14" s="44" t="s">
        <v>41</v>
      </c>
      <c r="L14" s="44" t="s">
        <v>4</v>
      </c>
      <c r="M14" s="70"/>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0">total_amount_ba($B$2,$D$2,D14,F14,J14,K14,M14)</f>
        <v>3474.9</v>
      </c>
      <c r="BB14" s="48">
        <f aca="true" t="shared" si="2" ref="BB14:BB20">BA14+SUM(N14:AZ14)</f>
        <v>3474.9</v>
      </c>
      <c r="BC14" s="37" t="str">
        <f aca="true" t="shared" si="3" ref="BC14:BC20">SpellNumber(L14,BB14)</f>
        <v>INR  Three Thousand Four Hundred &amp; Seventy Four  and Paise Ninety Only</v>
      </c>
      <c r="IA14" s="38">
        <v>1</v>
      </c>
      <c r="IB14" s="74" t="s">
        <v>67</v>
      </c>
      <c r="IC14" s="38" t="s">
        <v>38</v>
      </c>
      <c r="ID14" s="38">
        <v>2</v>
      </c>
      <c r="IE14" s="39" t="s">
        <v>74</v>
      </c>
      <c r="IF14" s="39" t="s">
        <v>42</v>
      </c>
      <c r="IG14" s="39" t="s">
        <v>36</v>
      </c>
      <c r="IH14" s="39">
        <v>123.223</v>
      </c>
      <c r="II14" s="39" t="s">
        <v>39</v>
      </c>
    </row>
    <row r="15" spans="1:243" s="38" customFormat="1" ht="38.25" customHeight="1">
      <c r="A15" s="22">
        <v>2</v>
      </c>
      <c r="B15" s="87" t="s">
        <v>68</v>
      </c>
      <c r="C15" s="24" t="s">
        <v>43</v>
      </c>
      <c r="D15" s="75">
        <v>2</v>
      </c>
      <c r="E15" s="76" t="s">
        <v>74</v>
      </c>
      <c r="F15" s="75">
        <v>6788.6</v>
      </c>
      <c r="G15" s="41"/>
      <c r="H15" s="41"/>
      <c r="I15" s="40" t="s">
        <v>40</v>
      </c>
      <c r="J15" s="43">
        <f t="shared" si="0"/>
        <v>1</v>
      </c>
      <c r="K15" s="44" t="s">
        <v>41</v>
      </c>
      <c r="L15" s="44" t="s">
        <v>4</v>
      </c>
      <c r="M15" s="71"/>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13577.2</v>
      </c>
      <c r="BB15" s="48">
        <f t="shared" si="2"/>
        <v>13577.2</v>
      </c>
      <c r="BC15" s="37" t="str">
        <f t="shared" si="3"/>
        <v>INR  Thirteen Thousand Five Hundred &amp; Seventy Seven  and Paise Twenty Only</v>
      </c>
      <c r="IA15" s="38">
        <v>2</v>
      </c>
      <c r="IB15" s="74" t="s">
        <v>68</v>
      </c>
      <c r="IC15" s="38" t="s">
        <v>43</v>
      </c>
      <c r="ID15" s="38">
        <v>2</v>
      </c>
      <c r="IE15" s="39" t="s">
        <v>74</v>
      </c>
      <c r="IF15" s="39" t="s">
        <v>44</v>
      </c>
      <c r="IG15" s="39" t="s">
        <v>45</v>
      </c>
      <c r="IH15" s="39">
        <v>213</v>
      </c>
      <c r="II15" s="39" t="s">
        <v>39</v>
      </c>
    </row>
    <row r="16" spans="1:243" s="38" customFormat="1" ht="33" customHeight="1">
      <c r="A16" s="22">
        <v>3</v>
      </c>
      <c r="B16" s="88" t="s">
        <v>69</v>
      </c>
      <c r="C16" s="24" t="s">
        <v>46</v>
      </c>
      <c r="D16" s="75">
        <v>102</v>
      </c>
      <c r="E16" s="76" t="s">
        <v>59</v>
      </c>
      <c r="F16" s="75">
        <v>1609.95</v>
      </c>
      <c r="G16" s="41"/>
      <c r="H16" s="41"/>
      <c r="I16" s="40" t="s">
        <v>40</v>
      </c>
      <c r="J16" s="43">
        <f t="shared" si="0"/>
        <v>1</v>
      </c>
      <c r="K16" s="44" t="s">
        <v>41</v>
      </c>
      <c r="L16" s="44" t="s">
        <v>4</v>
      </c>
      <c r="M16" s="71"/>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164214.9</v>
      </c>
      <c r="BB16" s="48">
        <f t="shared" si="2"/>
        <v>164214.9</v>
      </c>
      <c r="BC16" s="37" t="str">
        <f t="shared" si="3"/>
        <v>INR  One Lakh Sixty Four Thousand Two Hundred &amp; Fourteen  and Paise Ninety Only</v>
      </c>
      <c r="IA16" s="38">
        <v>3</v>
      </c>
      <c r="IB16" s="74" t="s">
        <v>69</v>
      </c>
      <c r="IC16" s="38" t="s">
        <v>46</v>
      </c>
      <c r="ID16" s="38">
        <v>102</v>
      </c>
      <c r="IE16" s="39" t="s">
        <v>59</v>
      </c>
      <c r="IF16" s="39" t="s">
        <v>35</v>
      </c>
      <c r="IG16" s="39" t="s">
        <v>47</v>
      </c>
      <c r="IH16" s="39">
        <v>10</v>
      </c>
      <c r="II16" s="39" t="s">
        <v>39</v>
      </c>
    </row>
    <row r="17" spans="1:243" s="38" customFormat="1" ht="40.5" customHeight="1">
      <c r="A17" s="22">
        <v>4</v>
      </c>
      <c r="B17" s="88" t="s">
        <v>70</v>
      </c>
      <c r="C17" s="24" t="s">
        <v>48</v>
      </c>
      <c r="D17" s="75">
        <v>26</v>
      </c>
      <c r="E17" s="76" t="s">
        <v>59</v>
      </c>
      <c r="F17" s="75">
        <v>1734</v>
      </c>
      <c r="G17" s="41"/>
      <c r="H17" s="41"/>
      <c r="I17" s="40" t="s">
        <v>40</v>
      </c>
      <c r="J17" s="43">
        <f t="shared" si="0"/>
        <v>1</v>
      </c>
      <c r="K17" s="44" t="s">
        <v>41</v>
      </c>
      <c r="L17" s="44" t="s">
        <v>4</v>
      </c>
      <c r="M17" s="71"/>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45084</v>
      </c>
      <c r="BB17" s="48">
        <f t="shared" si="2"/>
        <v>45084</v>
      </c>
      <c r="BC17" s="37" t="str">
        <f t="shared" si="3"/>
        <v>INR  Forty Five Thousand  &amp;Eighty Four  Only</v>
      </c>
      <c r="IA17" s="38">
        <v>4</v>
      </c>
      <c r="IB17" s="74" t="s">
        <v>70</v>
      </c>
      <c r="IC17" s="38" t="s">
        <v>48</v>
      </c>
      <c r="ID17" s="38">
        <v>26</v>
      </c>
      <c r="IE17" s="39" t="s">
        <v>59</v>
      </c>
      <c r="IF17" s="39" t="s">
        <v>49</v>
      </c>
      <c r="IG17" s="39" t="s">
        <v>50</v>
      </c>
      <c r="IH17" s="39">
        <v>10</v>
      </c>
      <c r="II17" s="39" t="s">
        <v>39</v>
      </c>
    </row>
    <row r="18" spans="1:243" s="38" customFormat="1" ht="30" customHeight="1">
      <c r="A18" s="22">
        <v>5</v>
      </c>
      <c r="B18" s="89" t="s">
        <v>72</v>
      </c>
      <c r="C18" s="24" t="s">
        <v>51</v>
      </c>
      <c r="D18" s="75">
        <v>25</v>
      </c>
      <c r="E18" s="77" t="s">
        <v>59</v>
      </c>
      <c r="F18" s="75">
        <v>1170.7</v>
      </c>
      <c r="G18" s="41"/>
      <c r="H18" s="41"/>
      <c r="I18" s="40" t="s">
        <v>40</v>
      </c>
      <c r="J18" s="43">
        <f t="shared" si="0"/>
        <v>1</v>
      </c>
      <c r="K18" s="44" t="s">
        <v>41</v>
      </c>
      <c r="L18" s="44" t="s">
        <v>4</v>
      </c>
      <c r="M18" s="71"/>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29267.5</v>
      </c>
      <c r="BB18" s="48">
        <f t="shared" si="2"/>
        <v>29267.5</v>
      </c>
      <c r="BC18" s="37" t="str">
        <f t="shared" si="3"/>
        <v>INR  Twenty Nine Thousand Two Hundred &amp; Sixty Seven  and Paise Fifty Only</v>
      </c>
      <c r="IA18" s="38">
        <v>5</v>
      </c>
      <c r="IB18" s="74" t="s">
        <v>76</v>
      </c>
      <c r="IC18" s="38" t="s">
        <v>51</v>
      </c>
      <c r="ID18" s="38">
        <v>25</v>
      </c>
      <c r="IE18" s="39" t="s">
        <v>59</v>
      </c>
      <c r="IF18" s="39" t="s">
        <v>42</v>
      </c>
      <c r="IG18" s="39" t="s">
        <v>36</v>
      </c>
      <c r="IH18" s="39">
        <v>123.223</v>
      </c>
      <c r="II18" s="39" t="s">
        <v>39</v>
      </c>
    </row>
    <row r="19" spans="1:243" s="38" customFormat="1" ht="30.75" customHeight="1">
      <c r="A19" s="22">
        <v>6</v>
      </c>
      <c r="B19" s="88" t="s">
        <v>71</v>
      </c>
      <c r="C19" s="24" t="s">
        <v>52</v>
      </c>
      <c r="D19" s="75">
        <v>71</v>
      </c>
      <c r="E19" s="76" t="s">
        <v>59</v>
      </c>
      <c r="F19" s="75">
        <v>54.3</v>
      </c>
      <c r="G19" s="41"/>
      <c r="H19" s="41"/>
      <c r="I19" s="40" t="s">
        <v>40</v>
      </c>
      <c r="J19" s="43">
        <f t="shared" si="0"/>
        <v>1</v>
      </c>
      <c r="K19" s="44" t="s">
        <v>41</v>
      </c>
      <c r="L19" s="44" t="s">
        <v>4</v>
      </c>
      <c r="M19" s="71"/>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3855.3</v>
      </c>
      <c r="BB19" s="48">
        <f t="shared" si="2"/>
        <v>3855.3</v>
      </c>
      <c r="BC19" s="37" t="str">
        <f t="shared" si="3"/>
        <v>INR  Three Thousand Eight Hundred &amp; Fifty Five  and Paise Thirty Only</v>
      </c>
      <c r="IA19" s="38">
        <v>6</v>
      </c>
      <c r="IB19" s="74" t="s">
        <v>71</v>
      </c>
      <c r="IC19" s="38" t="s">
        <v>52</v>
      </c>
      <c r="ID19" s="38">
        <v>71</v>
      </c>
      <c r="IE19" s="39" t="s">
        <v>59</v>
      </c>
      <c r="IF19" s="39" t="s">
        <v>44</v>
      </c>
      <c r="IG19" s="39" t="s">
        <v>45</v>
      </c>
      <c r="IH19" s="39">
        <v>213</v>
      </c>
      <c r="II19" s="39" t="s">
        <v>39</v>
      </c>
    </row>
    <row r="20" spans="1:243" s="38" customFormat="1" ht="60" customHeight="1">
      <c r="A20" s="22">
        <v>7</v>
      </c>
      <c r="B20" s="90" t="s">
        <v>73</v>
      </c>
      <c r="C20" s="24" t="s">
        <v>53</v>
      </c>
      <c r="D20" s="75">
        <v>3</v>
      </c>
      <c r="E20" s="77" t="s">
        <v>74</v>
      </c>
      <c r="F20" s="75">
        <v>138.85</v>
      </c>
      <c r="G20" s="41"/>
      <c r="H20" s="41"/>
      <c r="I20" s="40" t="s">
        <v>40</v>
      </c>
      <c r="J20" s="43">
        <f t="shared" si="0"/>
        <v>1</v>
      </c>
      <c r="K20" s="44" t="s">
        <v>41</v>
      </c>
      <c r="L20" s="44" t="s">
        <v>4</v>
      </c>
      <c r="M20" s="71"/>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416.55</v>
      </c>
      <c r="BB20" s="48">
        <f t="shared" si="2"/>
        <v>416.55</v>
      </c>
      <c r="BC20" s="37" t="str">
        <f t="shared" si="3"/>
        <v>INR  Four Hundred &amp; Sixteen  and Paise Fifty Five Only</v>
      </c>
      <c r="IA20" s="38">
        <v>7</v>
      </c>
      <c r="IB20" s="74" t="s">
        <v>77</v>
      </c>
      <c r="IC20" s="38" t="s">
        <v>53</v>
      </c>
      <c r="ID20" s="38">
        <v>3</v>
      </c>
      <c r="IE20" s="39" t="s">
        <v>74</v>
      </c>
      <c r="IF20" s="39" t="s">
        <v>35</v>
      </c>
      <c r="IG20" s="39" t="s">
        <v>47</v>
      </c>
      <c r="IH20" s="39">
        <v>10</v>
      </c>
      <c r="II20" s="39" t="s">
        <v>39</v>
      </c>
    </row>
    <row r="21" spans="1:243" s="38" customFormat="1" ht="48" customHeight="1">
      <c r="A21" s="50" t="s">
        <v>63</v>
      </c>
      <c r="B21" s="51"/>
      <c r="C21" s="52"/>
      <c r="D21" s="53"/>
      <c r="E21" s="53"/>
      <c r="F21" s="53"/>
      <c r="G21" s="53"/>
      <c r="H21" s="54"/>
      <c r="I21" s="54"/>
      <c r="J21" s="54"/>
      <c r="K21" s="54"/>
      <c r="L21" s="55"/>
      <c r="BA21" s="56">
        <f>SUM(BA13:BA20)</f>
        <v>259890.35</v>
      </c>
      <c r="BB21" s="57">
        <f>SUM(BB13:BB20)</f>
        <v>259890.35</v>
      </c>
      <c r="BC21" s="37" t="str">
        <f>SpellNumber($E$2,BB21)</f>
        <v>INR  Two Lakh Fifty Nine Thousand Eight Hundred &amp; Ninety  and Paise Thirty Five Only</v>
      </c>
      <c r="IE21" s="39">
        <v>4</v>
      </c>
      <c r="IF21" s="39" t="s">
        <v>44</v>
      </c>
      <c r="IG21" s="39" t="s">
        <v>54</v>
      </c>
      <c r="IH21" s="39">
        <v>10</v>
      </c>
      <c r="II21" s="39" t="s">
        <v>39</v>
      </c>
    </row>
    <row r="22" spans="1:243" s="66" customFormat="1" ht="18">
      <c r="A22" s="51" t="s">
        <v>64</v>
      </c>
      <c r="B22" s="58"/>
      <c r="C22" s="59"/>
      <c r="D22" s="60"/>
      <c r="E22" s="72" t="s">
        <v>56</v>
      </c>
      <c r="F22" s="73"/>
      <c r="G22" s="61"/>
      <c r="H22" s="62"/>
      <c r="I22" s="62"/>
      <c r="J22" s="62"/>
      <c r="K22" s="63"/>
      <c r="L22" s="64"/>
      <c r="M22" s="65"/>
      <c r="O22" s="38"/>
      <c r="P22" s="38"/>
      <c r="Q22" s="38"/>
      <c r="R22" s="38"/>
      <c r="S22" s="38"/>
      <c r="BA22" s="67">
        <f>IF(ISBLANK(F22),0,IF(E22="Excess (+)",ROUND(BA21+(BA21*F22),2),IF(E22="Less (-)",ROUND(BA21+(BA21*F22*(-1)),2),IF(E22="At Par",BA21,0))))</f>
        <v>0</v>
      </c>
      <c r="BB22" s="68">
        <f>ROUND(BA22,0)</f>
        <v>0</v>
      </c>
      <c r="BC22" s="37" t="str">
        <f>SpellNumber($E$2,BB22)</f>
        <v>INR Zero Only</v>
      </c>
      <c r="IE22" s="69"/>
      <c r="IF22" s="69"/>
      <c r="IG22" s="69"/>
      <c r="IH22" s="69"/>
      <c r="II22" s="69"/>
    </row>
    <row r="23" spans="1:243" s="66" customFormat="1" ht="18">
      <c r="A23" s="50" t="s">
        <v>65</v>
      </c>
      <c r="B23" s="50"/>
      <c r="C23" s="79" t="str">
        <f>SpellNumber($E$2,BB22)</f>
        <v>INR Zero Only</v>
      </c>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IE23" s="69"/>
      <c r="IF23" s="69"/>
      <c r="IG23" s="69"/>
      <c r="IH23" s="69"/>
      <c r="II23" s="69"/>
    </row>
    <row r="24" ht="15"/>
    <row r="25" ht="15"/>
  </sheetData>
  <sheetProtection password="EEC8" sheet="1"/>
  <mergeCells count="8">
    <mergeCell ref="A9:BC9"/>
    <mergeCell ref="C23:BC23"/>
    <mergeCell ref="A1:L1"/>
    <mergeCell ref="A4:BC4"/>
    <mergeCell ref="A5:BC5"/>
    <mergeCell ref="A6:BC6"/>
    <mergeCell ref="A7:BC7"/>
    <mergeCell ref="B8:BC8"/>
  </mergeCells>
  <dataValidations count="20">
    <dataValidation type="list" allowBlank="1" showErrorMessage="1" sqref="E22">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allowBlank="1" showInputMessage="1" showErrorMessage="1" promptTitle="Item Description" prompt="Please enter Item Description in text" sqref="B19:B20">
      <formula1>0</formula1>
      <formula2>0</formula2>
    </dataValidation>
    <dataValidation type="decimal" allowBlank="1" showInputMessage="1" showErrorMessage="1" promptTitle="Rate Entry" prompt="Please enter VAT charges in Rupees for this item. " errorTitle="Invaid Entry" error="Only Numeric Values are allowed. " sqref="M14:M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2">
      <formula1>IF(E22="Select",-1,IF(E22="At Par",0,0))</formula1>
      <formula2>IF(E22="Select",-1,IF(E22="At Par",0,0.99))</formula2>
    </dataValidation>
    <dataValidation type="list" allowBlank="1" showErrorMessage="1" sqref="K13:K20">
      <formula1>"Partial Conversion,Full Conversion"</formula1>
      <formula2>0</formula2>
    </dataValidation>
    <dataValidation allowBlank="1" showInputMessage="1" showErrorMessage="1" promptTitle="Addition / Deduction" prompt="Please Choose the correct One" sqref="J13:J20">
      <formula1>0</formula1>
      <formula2>0</formula2>
    </dataValidation>
    <dataValidation type="list" showErrorMessage="1" sqref="I13:I20">
      <formula1>"Excess(+),Less(-)"</formula1>
      <formula2>0</formula2>
    </dataValidation>
    <dataValidation allowBlank="1" showInputMessage="1" showErrorMessage="1" promptTitle="Itemcode/Make" prompt="Please enter text" sqref="C13:C20">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allowBlank="1" showInputMessage="1" showErrorMessage="1" promptTitle="Units" prompt="Please enter Units in text" sqref="E13:E20">
      <formula1>0</formula1>
      <formula2>0</formula2>
    </dataValidation>
    <dataValidation type="decimal" allowBlank="1" showInputMessage="1" showErrorMessage="1" promptTitle="Quantity" prompt="Please enter the Quantity for this item. " errorTitle="Invalid Entry" error="Only Numeric Values are allowed. " sqref="D13:D20 F13:F20">
      <formula1>0</formula1>
      <formula2>999999999999999</formula2>
    </dataValidation>
    <dataValidation type="list" allowBlank="1" showInputMessage="1" showErrorMessage="1" sqref="L13 L14 L15 L16 L17 L18 L20 L19">
      <formula1>"INR"</formula1>
    </dataValidation>
    <dataValidation type="decimal" allowBlank="1" showErrorMessage="1" errorTitle="Invalid Entry" error="Only Numeric Values are allowed. " sqref="A13:A20">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4" t="s">
        <v>55</v>
      </c>
      <c r="F6" s="84"/>
      <c r="G6" s="84"/>
      <c r="H6" s="84"/>
      <c r="I6" s="84"/>
      <c r="J6" s="84"/>
      <c r="K6" s="84"/>
    </row>
    <row r="7" spans="5:11" ht="15">
      <c r="E7" s="85"/>
      <c r="F7" s="85"/>
      <c r="G7" s="85"/>
      <c r="H7" s="85"/>
      <c r="I7" s="85"/>
      <c r="J7" s="85"/>
      <c r="K7" s="85"/>
    </row>
    <row r="8" spans="5:11" ht="15">
      <c r="E8" s="85"/>
      <c r="F8" s="85"/>
      <c r="G8" s="85"/>
      <c r="H8" s="85"/>
      <c r="I8" s="85"/>
      <c r="J8" s="85"/>
      <c r="K8" s="85"/>
    </row>
    <row r="9" spans="5:11" ht="15">
      <c r="E9" s="85"/>
      <c r="F9" s="85"/>
      <c r="G9" s="85"/>
      <c r="H9" s="85"/>
      <c r="I9" s="85"/>
      <c r="J9" s="85"/>
      <c r="K9" s="85"/>
    </row>
    <row r="10" spans="5:11" ht="15">
      <c r="E10" s="85"/>
      <c r="F10" s="85"/>
      <c r="G10" s="85"/>
      <c r="H10" s="85"/>
      <c r="I10" s="85"/>
      <c r="J10" s="85"/>
      <c r="K10" s="85"/>
    </row>
    <row r="11" spans="5:11" ht="15">
      <c r="E11" s="85"/>
      <c r="F11" s="85"/>
      <c r="G11" s="85"/>
      <c r="H11" s="85"/>
      <c r="I11" s="85"/>
      <c r="J11" s="85"/>
      <c r="K11" s="85"/>
    </row>
    <row r="12" spans="5:11" ht="15">
      <c r="E12" s="85"/>
      <c r="F12" s="85"/>
      <c r="G12" s="85"/>
      <c r="H12" s="85"/>
      <c r="I12" s="85"/>
      <c r="J12" s="85"/>
      <c r="K12" s="85"/>
    </row>
    <row r="13" spans="5:11" ht="15">
      <c r="E13" s="85"/>
      <c r="F13" s="85"/>
      <c r="G13" s="85"/>
      <c r="H13" s="85"/>
      <c r="I13" s="85"/>
      <c r="J13" s="85"/>
      <c r="K13" s="85"/>
    </row>
    <row r="14" spans="5:11" ht="15">
      <c r="E14" s="85"/>
      <c r="F14" s="85"/>
      <c r="G14" s="85"/>
      <c r="H14" s="85"/>
      <c r="I14" s="85"/>
      <c r="J14" s="85"/>
      <c r="K14" s="8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2022-09-13T11:39:26Z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